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65" yWindow="120" windowWidth="17700" windowHeight="7845"/>
  </bookViews>
  <sheets>
    <sheet name="Cols Challenge du Septentrion" sheetId="1" r:id="rId1"/>
  </sheets>
  <definedNames>
    <definedName name="_xlnm._FilterDatabase" localSheetId="0" hidden="1">'Cols Challenge du Septentrion'!$A$1:$T$1</definedName>
  </definedNames>
  <calcPr calcId="124519"/>
</workbook>
</file>

<file path=xl/calcChain.xml><?xml version="1.0" encoding="utf-8"?>
<calcChain xmlns="http://schemas.openxmlformats.org/spreadsheetml/2006/main">
  <c r="L75" i="1"/>
  <c r="L76"/>
  <c r="L77"/>
  <c r="L78"/>
  <c r="L79"/>
  <c r="L80"/>
  <c r="L81"/>
  <c r="L82"/>
  <c r="L83"/>
  <c r="L84"/>
  <c r="L32"/>
  <c r="L89"/>
  <c r="L88"/>
  <c r="L87"/>
  <c r="L86"/>
  <c r="L85"/>
  <c r="L42"/>
  <c r="L74"/>
  <c r="L73"/>
  <c r="L72"/>
  <c r="L71"/>
  <c r="L70"/>
  <c r="L69"/>
  <c r="L41"/>
  <c r="L68"/>
  <c r="L67"/>
  <c r="L40"/>
  <c r="L39"/>
  <c r="L66"/>
  <c r="L65"/>
  <c r="L64"/>
  <c r="L63"/>
  <c r="L38"/>
  <c r="L62"/>
  <c r="L61"/>
  <c r="L37"/>
  <c r="L60"/>
  <c r="L59"/>
  <c r="L58"/>
  <c r="L57"/>
  <c r="L56"/>
  <c r="L36"/>
  <c r="L55"/>
  <c r="L54"/>
  <c r="L53"/>
  <c r="L52"/>
  <c r="L51"/>
  <c r="L50"/>
  <c r="L49"/>
  <c r="L19"/>
  <c r="L18"/>
  <c r="L17"/>
  <c r="L16"/>
  <c r="L35"/>
  <c r="L34"/>
  <c r="L33"/>
  <c r="L15"/>
  <c r="L97"/>
  <c r="L48"/>
  <c r="L96"/>
  <c r="L47"/>
  <c r="L31"/>
  <c r="L30"/>
  <c r="L29"/>
  <c r="L14"/>
  <c r="L13"/>
  <c r="L12"/>
  <c r="L28"/>
  <c r="L11"/>
  <c r="L10"/>
  <c r="L27"/>
  <c r="L26"/>
  <c r="L95"/>
  <c r="L94"/>
  <c r="L93"/>
  <c r="L9"/>
  <c r="L8"/>
  <c r="L7"/>
  <c r="L25"/>
  <c r="L46"/>
  <c r="L6"/>
  <c r="L5"/>
  <c r="L4"/>
  <c r="L3"/>
  <c r="L92"/>
  <c r="L91"/>
  <c r="L90"/>
  <c r="L24"/>
  <c r="L2"/>
  <c r="L45"/>
  <c r="L23"/>
  <c r="L44"/>
  <c r="L22"/>
  <c r="L21"/>
  <c r="L43"/>
  <c r="L20"/>
</calcChain>
</file>

<file path=xl/sharedStrings.xml><?xml version="1.0" encoding="utf-8"?>
<sst xmlns="http://schemas.openxmlformats.org/spreadsheetml/2006/main" count="920" uniqueCount="608">
  <si>
    <t>Code</t>
  </si>
  <si>
    <t>Intitulé</t>
  </si>
  <si>
    <t>Nom</t>
  </si>
  <si>
    <t>Nom complet</t>
  </si>
  <si>
    <t>Alti</t>
  </si>
  <si>
    <t>Documents</t>
  </si>
  <si>
    <t>Accès</t>
  </si>
  <si>
    <t>Diff</t>
  </si>
  <si>
    <t>Type</t>
  </si>
  <si>
    <t>Lim</t>
  </si>
  <si>
    <t>WGS84 Lon S</t>
  </si>
  <si>
    <t>WGS84 Lat S</t>
  </si>
  <si>
    <t>WGS84 Lon D</t>
  </si>
  <si>
    <t>WGS84 Lat D</t>
  </si>
  <si>
    <t>FR-02-0123</t>
  </si>
  <si>
    <t>Pas ~</t>
  </si>
  <si>
    <t>Saint-Rémy</t>
  </si>
  <si>
    <t>Pas Saint-Rémy</t>
  </si>
  <si>
    <t>R près D58</t>
  </si>
  <si>
    <t>003°35'20.7"E</t>
  </si>
  <si>
    <t>049°47'51.2"N</t>
  </si>
  <si>
    <t>FR-08-0282</t>
  </si>
  <si>
    <t>Col de ~</t>
  </si>
  <si>
    <t>Cheveuges</t>
  </si>
  <si>
    <t>Col de Cheveuges</t>
  </si>
  <si>
    <t>D977/CV</t>
  </si>
  <si>
    <t>004°53'02.3"E</t>
  </si>
  <si>
    <t>049°40'30.6"N</t>
  </si>
  <si>
    <t>FR-08-0295</t>
  </si>
  <si>
    <t>Col du ~</t>
  </si>
  <si>
    <t>Liry</t>
  </si>
  <si>
    <t>Col du Liry</t>
  </si>
  <si>
    <t>CV/GR</t>
  </si>
  <si>
    <t>004°46'39.0"E</t>
  </si>
  <si>
    <t>049°51'27.9"N</t>
  </si>
  <si>
    <t>FR-08-0297</t>
  </si>
  <si>
    <t>Sury</t>
  </si>
  <si>
    <t>Col de Sury</t>
  </si>
  <si>
    <t>D116a</t>
  </si>
  <si>
    <t>004°36'02.1"E</t>
  </si>
  <si>
    <t>049°45'54.6"N</t>
  </si>
  <si>
    <t>FR-08-0312</t>
  </si>
  <si>
    <t>Col de la ~</t>
  </si>
  <si>
    <t>Marfée</t>
  </si>
  <si>
    <t>Col de la Marfée</t>
  </si>
  <si>
    <t>D229a</t>
  </si>
  <si>
    <t>004°55'17.2"E</t>
  </si>
  <si>
    <t>049°39'22.1"N</t>
  </si>
  <si>
    <t>FR-08-0383</t>
  </si>
  <si>
    <t>Loup</t>
  </si>
  <si>
    <t>Col du Loup</t>
  </si>
  <si>
    <t>D13/D131</t>
  </si>
  <si>
    <t>004°48'22.2"E</t>
  </si>
  <si>
    <t>049°50'51.0"N</t>
  </si>
  <si>
    <t>FR-10-0181</t>
  </si>
  <si>
    <t>Laval</t>
  </si>
  <si>
    <t>Col de Laval</t>
  </si>
  <si>
    <t>D78/D105</t>
  </si>
  <si>
    <t>FR-51</t>
  </si>
  <si>
    <t>004°19'55.7"E</t>
  </si>
  <si>
    <t>048°36'00.6"N</t>
  </si>
  <si>
    <t>FR-14-0162</t>
  </si>
  <si>
    <t>Col ~</t>
  </si>
  <si>
    <t>Saint Martin</t>
  </si>
  <si>
    <t>Col Saint Martin</t>
  </si>
  <si>
    <t>D134</t>
  </si>
  <si>
    <t>000°31'30.7"W</t>
  </si>
  <si>
    <t>048°58'05.6"N</t>
  </si>
  <si>
    <t>FR-16-0235</t>
  </si>
  <si>
    <t>Châtain-Besson</t>
  </si>
  <si>
    <t>Col du Châtain-Besson</t>
  </si>
  <si>
    <t>D699</t>
  </si>
  <si>
    <t>000°33'21.9"E</t>
  </si>
  <si>
    <t>045°40'55.8"N</t>
  </si>
  <si>
    <t>FR-23-0606</t>
  </si>
  <si>
    <t>Laléger</t>
  </si>
  <si>
    <t>Col de Laléger</t>
  </si>
  <si>
    <t>D48/D62</t>
  </si>
  <si>
    <t>001°35'24.1"E</t>
  </si>
  <si>
    <t>046°02'20.3"N</t>
  </si>
  <si>
    <t>FR-23-0631</t>
  </si>
  <si>
    <t>Maupuy</t>
  </si>
  <si>
    <t>Col du Maupuy</t>
  </si>
  <si>
    <t>CV</t>
  </si>
  <si>
    <t>001°50'16.1"E</t>
  </si>
  <si>
    <t>046°09'06.6"N</t>
  </si>
  <si>
    <t>FR-24-0194</t>
  </si>
  <si>
    <t>Rolet</t>
  </si>
  <si>
    <t>Col du Rolet</t>
  </si>
  <si>
    <t>A89/CV</t>
  </si>
  <si>
    <t>000°37'09.6"E</t>
  </si>
  <si>
    <t>045°08'17.3"N</t>
  </si>
  <si>
    <t>FR-29-0211</t>
  </si>
  <si>
    <t>Menez-Hom</t>
  </si>
  <si>
    <t>Col du Menez-Hom</t>
  </si>
  <si>
    <t>D887/D83</t>
  </si>
  <si>
    <t>004°14'49.0"W</t>
  </si>
  <si>
    <t>048°12'20.4"N</t>
  </si>
  <si>
    <t>FR-29-0266</t>
  </si>
  <si>
    <t>Col de ~
Odé ~</t>
  </si>
  <si>
    <t>Toullaëron
Toull al Laeron</t>
  </si>
  <si>
    <t>Col de Toullaëron
Odé Toull al Laeron</t>
  </si>
  <si>
    <t>D17</t>
  </si>
  <si>
    <t>003°39'21.2"W</t>
  </si>
  <si>
    <t>048°09'54.3"N</t>
  </si>
  <si>
    <t>FR-29-0344</t>
  </si>
  <si>
    <t>Trévézel</t>
  </si>
  <si>
    <t>Col du Trévézel</t>
  </si>
  <si>
    <t>D764/D785</t>
  </si>
  <si>
    <t>003°53'43.3"W</t>
  </si>
  <si>
    <t>048°24'42.4"N</t>
  </si>
  <si>
    <t>FR-29-0361</t>
  </si>
  <si>
    <t>Trédudon
Trédudon</t>
  </si>
  <si>
    <t>Col de Trédudon
Odé Trédudon</t>
  </si>
  <si>
    <t>D36</t>
  </si>
  <si>
    <t>003°51'56.8"W</t>
  </si>
  <si>
    <t>048°25'02.0"N</t>
  </si>
  <si>
    <t>FR-36-0252</t>
  </si>
  <si>
    <t>Pilori</t>
  </si>
  <si>
    <t>Col du Pilori</t>
  </si>
  <si>
    <t>D38/D48</t>
  </si>
  <si>
    <t>001°36'49.8"E</t>
  </si>
  <si>
    <t>046°31'52.4"N</t>
  </si>
  <si>
    <t>FR-45-0133</t>
  </si>
  <si>
    <t>Col de l'~</t>
  </si>
  <si>
    <t>Esse</t>
  </si>
  <si>
    <t>Col de l'Esse</t>
  </si>
  <si>
    <t>Près RF</t>
  </si>
  <si>
    <t>002°09'39.6"E</t>
  </si>
  <si>
    <t>048°01'53.8"N</t>
  </si>
  <si>
    <t>FR-49-0075</t>
  </si>
  <si>
    <t>Col d'~</t>
  </si>
  <si>
    <t>Ardenay</t>
  </si>
  <si>
    <t>Col d'Ardenay</t>
  </si>
  <si>
    <t>CD121</t>
  </si>
  <si>
    <t>000°42'34.0"W</t>
  </si>
  <si>
    <t>047°20'13.3"N</t>
  </si>
  <si>
    <t>FR-53-0239</t>
  </si>
  <si>
    <t>Col des ~</t>
  </si>
  <si>
    <t>Ruaudières</t>
  </si>
  <si>
    <t>Col des Ruaudières</t>
  </si>
  <si>
    <t>FR-72</t>
  </si>
  <si>
    <t>000°08'53.0"W</t>
  </si>
  <si>
    <t>048°20'39.2"N</t>
  </si>
  <si>
    <t>FR-53-0246</t>
  </si>
  <si>
    <t>Saint Sulpice</t>
  </si>
  <si>
    <t>Col de Saint Sulpice</t>
  </si>
  <si>
    <t>D149/D268</t>
  </si>
  <si>
    <t>000°09'45.6"W</t>
  </si>
  <si>
    <t>048°21'26.9"N</t>
  </si>
  <si>
    <t>FR-55-0196</t>
  </si>
  <si>
    <t>Etots</t>
  </si>
  <si>
    <t>Col des Etots</t>
  </si>
  <si>
    <t>D2b</t>
  </si>
  <si>
    <t>005°03'54.2"E</t>
  </si>
  <si>
    <t>049°01'26.6"N</t>
  </si>
  <si>
    <t>FR-55-0327</t>
  </si>
  <si>
    <t>Bouleau</t>
  </si>
  <si>
    <t>Col du Bouleau</t>
  </si>
  <si>
    <t>CV(O), R1-2(E) GR714</t>
  </si>
  <si>
    <t>005°12'11.9"E</t>
  </si>
  <si>
    <t>048°41'02.4"N</t>
  </si>
  <si>
    <t>FR-57-0340a</t>
  </si>
  <si>
    <t>Scharren</t>
  </si>
  <si>
    <t>Col de Scharren</t>
  </si>
  <si>
    <t>R1</t>
  </si>
  <si>
    <t>006°03'54.8"E</t>
  </si>
  <si>
    <t>049°22'10.7"N</t>
  </si>
  <si>
    <t>FR-59-0109</t>
  </si>
  <si>
    <t>Berthen en Flandre</t>
  </si>
  <si>
    <t>Col de Berthen en Flandre</t>
  </si>
  <si>
    <t>002°40'25.5"E</t>
  </si>
  <si>
    <t>050°47'16.0"N</t>
  </si>
  <si>
    <t>FR-59-0145</t>
  </si>
  <si>
    <t>Long Buisson</t>
  </si>
  <si>
    <t>Col du Long Buisson</t>
  </si>
  <si>
    <t>003°47'53.5"E</t>
  </si>
  <si>
    <t>050°16'51.1"N</t>
  </si>
  <si>
    <t>FR-61-0226</t>
  </si>
  <si>
    <t>Berjou</t>
  </si>
  <si>
    <t>Col de Berjou</t>
  </si>
  <si>
    <t>D803</t>
  </si>
  <si>
    <t>000°28'26.4"W</t>
  </si>
  <si>
    <t>048°51'11.4"N</t>
  </si>
  <si>
    <t>FR-62-0108</t>
  </si>
  <si>
    <t>Haut</t>
  </si>
  <si>
    <t>Col Haut</t>
  </si>
  <si>
    <t>D206</t>
  </si>
  <si>
    <t>001°55'18.1"E</t>
  </si>
  <si>
    <t>050°44'59.6"N</t>
  </si>
  <si>
    <t>FR-62-0136</t>
  </si>
  <si>
    <t>Col des ~
Col des ~</t>
  </si>
  <si>
    <t>Six Chemins
Cinq Chemins</t>
  </si>
  <si>
    <t>Col des Six Chemins
Col des Cinq Chemins</t>
  </si>
  <si>
    <t>D117</t>
  </si>
  <si>
    <t>002°07'08.6"E</t>
  </si>
  <si>
    <t>050°17'23.9"N</t>
  </si>
  <si>
    <t>FR-62-0159</t>
  </si>
  <si>
    <t>Quatre Vents</t>
  </si>
  <si>
    <t>Col des Quatre Vents</t>
  </si>
  <si>
    <t>D206E/D252</t>
  </si>
  <si>
    <t>001°52'43.9"E</t>
  </si>
  <si>
    <t>050°44'18.3"N</t>
  </si>
  <si>
    <t>FR-72-0243</t>
  </si>
  <si>
    <t>Source</t>
  </si>
  <si>
    <t>Col de la Source</t>
  </si>
  <si>
    <t>D173</t>
  </si>
  <si>
    <t>000°03'27.4"W</t>
  </si>
  <si>
    <t>048°12'40.8"N</t>
  </si>
  <si>
    <t>FR-72-0273</t>
  </si>
  <si>
    <t>Col de la ~
Col de la ~</t>
  </si>
  <si>
    <t>Croix Lamare
Croix de la Mare</t>
  </si>
  <si>
    <t>Col de la Croix Lamare
Col de la Croix de la Mare</t>
  </si>
  <si>
    <t>D103b/D403</t>
  </si>
  <si>
    <t>000°12'01.3"W</t>
  </si>
  <si>
    <t>048°10'38.4"N</t>
  </si>
  <si>
    <t>FR-78-0170</t>
  </si>
  <si>
    <t>Manet</t>
  </si>
  <si>
    <t>Col du Manet</t>
  </si>
  <si>
    <t>002°01'17.3"E</t>
  </si>
  <si>
    <t>048°45'43.2"N</t>
  </si>
  <si>
    <t>FR-86-0094</t>
  </si>
  <si>
    <t>Sarrazins</t>
  </si>
  <si>
    <t>Col des Sarrazins</t>
  </si>
  <si>
    <t>D725</t>
  </si>
  <si>
    <t>000°48'17.1"E</t>
  </si>
  <si>
    <t>046°47'24.5"N</t>
  </si>
  <si>
    <t>FR-86-0229</t>
  </si>
  <si>
    <t>Chenat</t>
  </si>
  <si>
    <t>Col du Chenat</t>
  </si>
  <si>
    <t>000°48'23.9"E</t>
  </si>
  <si>
    <t>046°11'07.3"N</t>
  </si>
  <si>
    <t>FR-87-0433</t>
  </si>
  <si>
    <t>Pas de la ~</t>
  </si>
  <si>
    <t>Mule</t>
  </si>
  <si>
    <t>Pas de la Mule</t>
  </si>
  <si>
    <t>D204</t>
  </si>
  <si>
    <t>000°58'02.2"E</t>
  </si>
  <si>
    <t>046°01'24.4"N</t>
  </si>
  <si>
    <t>FR-87-0456</t>
  </si>
  <si>
    <t>Roche</t>
  </si>
  <si>
    <t>Col de la Roche</t>
  </si>
  <si>
    <t>D914/D203</t>
  </si>
  <si>
    <t>001°29'45.2"E</t>
  </si>
  <si>
    <t>046°02'29.9"N</t>
  </si>
  <si>
    <t>FR-87-0480</t>
  </si>
  <si>
    <t>Sablonnade</t>
  </si>
  <si>
    <t>Col de la Sablonnade</t>
  </si>
  <si>
    <t>001°16'55.4"E</t>
  </si>
  <si>
    <t>045°57'41.9"N</t>
  </si>
  <si>
    <t>FR-89-0206</t>
  </si>
  <si>
    <t>Crémant</t>
  </si>
  <si>
    <t>Col de Crémant</t>
  </si>
  <si>
    <t>003°38'02.5"E</t>
  </si>
  <si>
    <t>047°43'44.0"N</t>
  </si>
  <si>
    <t>BE-WHT-0099</t>
  </si>
  <si>
    <t>Croix Jubaru</t>
  </si>
  <si>
    <t>Col de la Croix Jubaru</t>
  </si>
  <si>
    <t>003°24'26.2"E</t>
  </si>
  <si>
    <t>50°39'11.6"N</t>
  </si>
  <si>
    <t>BE-WLX-0329</t>
  </si>
  <si>
    <t>Bayard</t>
  </si>
  <si>
    <t>Pas Bayard</t>
  </si>
  <si>
    <t>N841/CV</t>
  </si>
  <si>
    <t>005°31'26.9"E</t>
  </si>
  <si>
    <t>50°19'01.0"N</t>
  </si>
  <si>
    <t>BE-WLX-0370</t>
  </si>
  <si>
    <t>Rideux</t>
  </si>
  <si>
    <t>Col du Rideux</t>
  </si>
  <si>
    <t>005°33'56.6"E</t>
  </si>
  <si>
    <t>50°20'25.1"N</t>
  </si>
  <si>
    <t>BE-WLX-0464</t>
  </si>
  <si>
    <t>Trou du ~</t>
  </si>
  <si>
    <t>Trou du Loup</t>
  </si>
  <si>
    <t>N807/CV</t>
  </si>
  <si>
    <t>005°37'50.2"E</t>
  </si>
  <si>
    <t>50°17'48.1"N</t>
  </si>
  <si>
    <t>BE-WNA-0198</t>
  </si>
  <si>
    <t>Suary</t>
  </si>
  <si>
    <t>Col de Suary</t>
  </si>
  <si>
    <t>004°49'46.0"E</t>
  </si>
  <si>
    <t>50°25'28.2"N</t>
  </si>
  <si>
    <t>BE-WNA-0205</t>
  </si>
  <si>
    <t>Marly</t>
  </si>
  <si>
    <t>Col du Marly</t>
  </si>
  <si>
    <t>004°49'44.6"E</t>
  </si>
  <si>
    <t>50°21'17.0"N</t>
  </si>
  <si>
    <t>BE-WNA-0225</t>
  </si>
  <si>
    <t>Charlerie</t>
  </si>
  <si>
    <t>Col de la Charlerie</t>
  </si>
  <si>
    <t>N954/N951</t>
  </si>
  <si>
    <t>004°49'33.8"E</t>
  </si>
  <si>
    <t>50°23'48.4"N</t>
  </si>
  <si>
    <t>BE-WNA-0240</t>
  </si>
  <si>
    <t>Ronchinne</t>
  </si>
  <si>
    <t>Col de Ronchinne</t>
  </si>
  <si>
    <t>004°55'11.5"E</t>
  </si>
  <si>
    <t>50°21'12.5"N</t>
  </si>
  <si>
    <t>Lopert</t>
  </si>
  <si>
    <t>Col Lopert</t>
  </si>
  <si>
    <t>N15</t>
  </si>
  <si>
    <t>006°03'45.3"E</t>
  </si>
  <si>
    <t>49°51'03.7"N</t>
  </si>
  <si>
    <t>~</t>
  </si>
  <si>
    <t>Sätelchen</t>
  </si>
  <si>
    <t>R</t>
  </si>
  <si>
    <t>005°57'57.4"E</t>
  </si>
  <si>
    <t>49°58'14.3"N</t>
  </si>
  <si>
    <t>Hals</t>
  </si>
  <si>
    <t>006°04'55.8"E</t>
  </si>
  <si>
    <t>49°43'33.0"N</t>
  </si>
  <si>
    <t>Schaarfesuebel</t>
  </si>
  <si>
    <t>Col Schaarfesuebel</t>
  </si>
  <si>
    <t>CR101/CR125</t>
  </si>
  <si>
    <t>006°11'01.5"E</t>
  </si>
  <si>
    <t>49°43'32.3"N</t>
  </si>
  <si>
    <t>NL-LI-0270</t>
  </si>
  <si>
    <t>Pas van ~</t>
  </si>
  <si>
    <t>Wolfhaag</t>
  </si>
  <si>
    <t>Pas van Wolfhaag</t>
  </si>
  <si>
    <t>N608</t>
  </si>
  <si>
    <t>BE-WLG</t>
  </si>
  <si>
    <t>006°00'04.3"E</t>
  </si>
  <si>
    <t>50°45'12.7"N</t>
  </si>
  <si>
    <t>NL-OV-0019</t>
  </si>
  <si>
    <t>Beezerpoort</t>
  </si>
  <si>
    <t>DE-HE-0367</t>
  </si>
  <si>
    <t>Rammels</t>
  </si>
  <si>
    <t>~loch</t>
  </si>
  <si>
    <t>Rammelsloch</t>
  </si>
  <si>
    <t>008°49'15.8"E</t>
  </si>
  <si>
    <t>51°07'55.9"N</t>
  </si>
  <si>
    <t>L3084</t>
  </si>
  <si>
    <t>DE-HE-0375</t>
  </si>
  <si>
    <t>Braunschweiger</t>
  </si>
  <si>
    <t>~ Tor</t>
  </si>
  <si>
    <t>Braunschweiger Tor</t>
  </si>
  <si>
    <t>008°59'19.3"E</t>
  </si>
  <si>
    <t>51°26'38.7"N</t>
  </si>
  <si>
    <t>DE-HE-0578</t>
  </si>
  <si>
    <t>Haincher</t>
  </si>
  <si>
    <t>~ Höhe</t>
  </si>
  <si>
    <t>Haincher Höhe</t>
  </si>
  <si>
    <t>008°13'34.5"E</t>
  </si>
  <si>
    <t>50°50'52.0"N</t>
  </si>
  <si>
    <t>L1571</t>
  </si>
  <si>
    <t>DE-NW</t>
  </si>
  <si>
    <t>DE-HE-0750</t>
  </si>
  <si>
    <t>Richt</t>
  </si>
  <si>
    <t>~platz</t>
  </si>
  <si>
    <t>Richtplatz</t>
  </si>
  <si>
    <t>008°34'09.1"E</t>
  </si>
  <si>
    <t>51°17'20.4"N</t>
  </si>
  <si>
    <t>DE-HE-0798</t>
  </si>
  <si>
    <t>Große Grube</t>
  </si>
  <si>
    <t>008°35'54.2"E</t>
  </si>
  <si>
    <t>51°16'18.3"N</t>
  </si>
  <si>
    <t>DE-NI-0160</t>
  </si>
  <si>
    <t>Krusen</t>
  </si>
  <si>
    <t>~pass</t>
  </si>
  <si>
    <t>Krusenpass</t>
  </si>
  <si>
    <t>008°00'58.5"E</t>
  </si>
  <si>
    <t>52°11'47.0"N</t>
  </si>
  <si>
    <t>Str</t>
  </si>
  <si>
    <t>DE-NI-0166</t>
  </si>
  <si>
    <t>Wierser</t>
  </si>
  <si>
    <t>Wierser Tor</t>
  </si>
  <si>
    <t>009°15'52.2"E</t>
  </si>
  <si>
    <t>52°16'45.9"N</t>
  </si>
  <si>
    <t>DE-NI-0204</t>
  </si>
  <si>
    <t>Vorbergs
Luhdener</t>
  </si>
  <si>
    <t>~platz
~ Pass</t>
  </si>
  <si>
    <t>Vorbergsplatz
Luhdener Pass</t>
  </si>
  <si>
    <t>009°05'16.1"E</t>
  </si>
  <si>
    <t>52°12'44.4"N</t>
  </si>
  <si>
    <t>DE-NI-0276</t>
  </si>
  <si>
    <t>Nienstedter</t>
  </si>
  <si>
    <t>~ Pass</t>
  </si>
  <si>
    <t>Nienstedter Pass</t>
  </si>
  <si>
    <t>009°28'22.0"E</t>
  </si>
  <si>
    <t>52°15'52.0"N</t>
  </si>
  <si>
    <t>L401</t>
  </si>
  <si>
    <t>DE-NI-0278</t>
  </si>
  <si>
    <t>Lauensteiner</t>
  </si>
  <si>
    <t>Lauensteiner Pass</t>
  </si>
  <si>
    <t>009°33'00.8"E</t>
  </si>
  <si>
    <t>52°04'03.8"N</t>
  </si>
  <si>
    <t>L425</t>
  </si>
  <si>
    <t>DE-NI-0348</t>
  </si>
  <si>
    <t>Wormsthaler</t>
  </si>
  <si>
    <t>Wormsthaler Tor</t>
  </si>
  <si>
    <t>009°14'34.0"E</t>
  </si>
  <si>
    <t>52°15'58.4"N</t>
  </si>
  <si>
    <t>DE-NW-0128</t>
  </si>
  <si>
    <t>Wall</t>
  </si>
  <si>
    <t>~lücke</t>
  </si>
  <si>
    <t>Walllücke</t>
  </si>
  <si>
    <t>008°45'20.8"E</t>
  </si>
  <si>
    <t>52°16'29.2"N</t>
  </si>
  <si>
    <t>L876/K31</t>
  </si>
  <si>
    <t>DE-NW-0186</t>
  </si>
  <si>
    <t>Kreuz
Wülpker</t>
  </si>
  <si>
    <t>Kreuzplatz
Wülpker Pass</t>
  </si>
  <si>
    <t>009°00'03.1"E</t>
  </si>
  <si>
    <t>52°13'55.6"N</t>
  </si>
  <si>
    <t>DE-NW-0187</t>
  </si>
  <si>
    <t>Nammer</t>
  </si>
  <si>
    <t>Nammer Pass</t>
  </si>
  <si>
    <t>008°58'17.1"E</t>
  </si>
  <si>
    <t>52°14'11.9"N</t>
  </si>
  <si>
    <t>DE-NW-0210</t>
  </si>
  <si>
    <t>Wüster</t>
  </si>
  <si>
    <t>~höhe</t>
  </si>
  <si>
    <t>Wüsterhöhe</t>
  </si>
  <si>
    <t>007°16'21.0"E</t>
  </si>
  <si>
    <t>50°57'04.4"N</t>
  </si>
  <si>
    <t>L84</t>
  </si>
  <si>
    <t>DE-NW-0215</t>
  </si>
  <si>
    <t>Oberste</t>
  </si>
  <si>
    <t>Oberstehöhe</t>
  </si>
  <si>
    <t>007°17'20.6"E</t>
  </si>
  <si>
    <t>50°53'48.3"N</t>
  </si>
  <si>
    <t>K34</t>
  </si>
  <si>
    <t>DE-NW-0258</t>
  </si>
  <si>
    <t>Stürtz</t>
  </si>
  <si>
    <t>Stürtzplatz</t>
  </si>
  <si>
    <t>007°12'42.7"E</t>
  </si>
  <si>
    <t>50°39'58.1"N</t>
  </si>
  <si>
    <t>DE-NW-0315</t>
  </si>
  <si>
    <t>Sattel</t>
  </si>
  <si>
    <t>008°03'26.6"E</t>
  </si>
  <si>
    <t>51°26'48.2"N</t>
  </si>
  <si>
    <t>DE-NW-0323</t>
  </si>
  <si>
    <t>Margarethen</t>
  </si>
  <si>
    <t>Margarethenhöhe</t>
  </si>
  <si>
    <t>007°14'56.6"E</t>
  </si>
  <si>
    <t>50°40'35.4"N</t>
  </si>
  <si>
    <t>L331</t>
  </si>
  <si>
    <t>DE-NW-0330</t>
  </si>
  <si>
    <t>Kammerforster</t>
  </si>
  <si>
    <t>Kammerforster Höhe</t>
  </si>
  <si>
    <t>007°18'47.8"E</t>
  </si>
  <si>
    <t>51°08'38.2"N</t>
  </si>
  <si>
    <t>B237/L101</t>
  </si>
  <si>
    <t>DE-NW-0335</t>
  </si>
  <si>
    <t>Schmelz
Franzosen</t>
  </si>
  <si>
    <t>~platz
~hohl</t>
  </si>
  <si>
    <t>Schmelzplatz
Franzosenhohl</t>
  </si>
  <si>
    <t>007°41'36.6"E</t>
  </si>
  <si>
    <t>51°21'35.3"N</t>
  </si>
  <si>
    <t>DE-NW-0350</t>
  </si>
  <si>
    <t>Gauseköte</t>
  </si>
  <si>
    <t>Passhöhe ~</t>
  </si>
  <si>
    <t>Passhöhe Gauseköte</t>
  </si>
  <si>
    <t>008°52'04.5"E</t>
  </si>
  <si>
    <t>51°51'49.0"N</t>
  </si>
  <si>
    <t>L937</t>
  </si>
  <si>
    <t>DE-NW-0359</t>
  </si>
  <si>
    <t>Hexentanz</t>
  </si>
  <si>
    <t>Hexentanzplatz</t>
  </si>
  <si>
    <t>007°48'09.0"E</t>
  </si>
  <si>
    <t>51°16'22.0"N</t>
  </si>
  <si>
    <t>DE-NW-0361</t>
  </si>
  <si>
    <t>Wolfs</t>
  </si>
  <si>
    <t>Wolfsplatz</t>
  </si>
  <si>
    <t>007°42'37.9"E</t>
  </si>
  <si>
    <t>51°21'28.0"N</t>
  </si>
  <si>
    <t>DE-NW-0372</t>
  </si>
  <si>
    <t>Wilhelms</t>
  </si>
  <si>
    <t>Wilhelmshöhe</t>
  </si>
  <si>
    <t>008°15'22.6"E</t>
  </si>
  <si>
    <t>51°16'25.4"N</t>
  </si>
  <si>
    <t>B55</t>
  </si>
  <si>
    <t>DE-NW-0380</t>
  </si>
  <si>
    <t>007°46'15.1"E</t>
  </si>
  <si>
    <t>51°16'29.7"N</t>
  </si>
  <si>
    <t>B229</t>
  </si>
  <si>
    <t>DE-NW-0382</t>
  </si>
  <si>
    <t>Deuzer</t>
  </si>
  <si>
    <t>Deuzer Höhe</t>
  </si>
  <si>
    <t>008°07'19.3"E</t>
  </si>
  <si>
    <t>50°52'59.6"N</t>
  </si>
  <si>
    <t>L719</t>
  </si>
  <si>
    <t>DE-NW-0422</t>
  </si>
  <si>
    <t>Wasser</t>
  </si>
  <si>
    <t>~scheide</t>
  </si>
  <si>
    <t>Wasserscheide</t>
  </si>
  <si>
    <t>008°09'09.7"E</t>
  </si>
  <si>
    <t>50°45'41.4"N</t>
  </si>
  <si>
    <t>B54</t>
  </si>
  <si>
    <t>DE-NW-0440</t>
  </si>
  <si>
    <t>007°51'02.2"E</t>
  </si>
  <si>
    <t>51°12'50.1"N</t>
  </si>
  <si>
    <t>DE-NW-0457</t>
  </si>
  <si>
    <t>Krombacher</t>
  </si>
  <si>
    <t>Krombacher Höhe</t>
  </si>
  <si>
    <t>007°56'28.6"E</t>
  </si>
  <si>
    <t>51°00'40.2"N</t>
  </si>
  <si>
    <t>DE-NW-0485</t>
  </si>
  <si>
    <t>006°49'10.0"E</t>
  </si>
  <si>
    <t>50°30'02.8"N</t>
  </si>
  <si>
    <t>L113/L165</t>
  </si>
  <si>
    <t>DE-NW-0498</t>
  </si>
  <si>
    <t>Kartstein</t>
  </si>
  <si>
    <t>Kartsteinhöhe</t>
  </si>
  <si>
    <t>006°37'44.9"E</t>
  </si>
  <si>
    <t>50°31'14.0"N</t>
  </si>
  <si>
    <t>L206</t>
  </si>
  <si>
    <t>DE-NW-0540</t>
  </si>
  <si>
    <t>Stimmstamm</t>
  </si>
  <si>
    <t>Passhöhe Stimmstamm</t>
  </si>
  <si>
    <t>008°18'11.7"E</t>
  </si>
  <si>
    <t>51°23'23.7"N</t>
  </si>
  <si>
    <t>DE-NW-0588</t>
  </si>
  <si>
    <t>Potsdamer</t>
  </si>
  <si>
    <t>~ Platz</t>
  </si>
  <si>
    <t>Potsdamer Platz</t>
  </si>
  <si>
    <t>008°11'09.6"E</t>
  </si>
  <si>
    <t>51°06'27.2"N</t>
  </si>
  <si>
    <t>DE-NW-0599</t>
  </si>
  <si>
    <t>Sattelbogen</t>
  </si>
  <si>
    <t>008°21'23.0"E</t>
  </si>
  <si>
    <t>51°11'29.4"N</t>
  </si>
  <si>
    <t>DE-NW-0622</t>
  </si>
  <si>
    <t>Hömberg</t>
  </si>
  <si>
    <t>~sattel</t>
  </si>
  <si>
    <t>Hömbergsattel</t>
  </si>
  <si>
    <t>008°26'56.0"E</t>
  </si>
  <si>
    <t>51°14'06.0"N</t>
  </si>
  <si>
    <t>DE-NW-0641</t>
  </si>
  <si>
    <t>Himmelskrone</t>
  </si>
  <si>
    <t>Sattel ~</t>
  </si>
  <si>
    <t>Sattel Himmelskrone</t>
  </si>
  <si>
    <t>008°28'26.3"E</t>
  </si>
  <si>
    <t>51°13'25.0"N</t>
  </si>
  <si>
    <t>S1</t>
  </si>
  <si>
    <t>DE-NW-0684</t>
  </si>
  <si>
    <t>Rösberg</t>
  </si>
  <si>
    <t>Rösbergsattel</t>
  </si>
  <si>
    <t>008°35'39.5"E</t>
  </si>
  <si>
    <t>51°12'04.8"N</t>
  </si>
  <si>
    <t>DE-NW-0687</t>
  </si>
  <si>
    <t>Minen</t>
  </si>
  <si>
    <t>Minenplatz</t>
  </si>
  <si>
    <t>008°29'53.5"E</t>
  </si>
  <si>
    <t>51°12'01.1"N</t>
  </si>
  <si>
    <t>DE-NW-0752</t>
  </si>
  <si>
    <t>Helle</t>
  </si>
  <si>
    <t>Helleplatz</t>
  </si>
  <si>
    <t>008°29'48.0"E</t>
  </si>
  <si>
    <t>51°10'33.0"N</t>
  </si>
  <si>
    <t>B236</t>
  </si>
  <si>
    <t>DE-NW-0774</t>
  </si>
  <si>
    <t>Unterer Burbecker</t>
  </si>
  <si>
    <t>Unterer Burbecker Platz</t>
  </si>
  <si>
    <t>008°32'56.3"E</t>
  </si>
  <si>
    <t>51°16'27.2"N</t>
  </si>
  <si>
    <t>DE-RP-0204</t>
  </si>
  <si>
    <t>Reiler</t>
  </si>
  <si>
    <t>~ Hals</t>
  </si>
  <si>
    <t>Reiler Hals</t>
  </si>
  <si>
    <t>007°06'31.9"E</t>
  </si>
  <si>
    <t>50°01'58.6"N</t>
  </si>
  <si>
    <t>L105/Str</t>
  </si>
  <si>
    <t>DE-RP-0246</t>
  </si>
  <si>
    <t>Blickhauser</t>
  </si>
  <si>
    <t>Blickhauserhöhe</t>
  </si>
  <si>
    <t>007°46'24.2"E</t>
  </si>
  <si>
    <t>50°46'40.4"N</t>
  </si>
  <si>
    <t>K123</t>
  </si>
  <si>
    <t>DE-RP-0313</t>
  </si>
  <si>
    <t>Eichen</t>
  </si>
  <si>
    <t>Eichenplatz</t>
  </si>
  <si>
    <t>007°33'18.7"E</t>
  </si>
  <si>
    <t>50°18'45.2"N</t>
  </si>
  <si>
    <t>B321/Str</t>
  </si>
  <si>
    <t>DE-RP-0545</t>
  </si>
  <si>
    <t>Döttinger</t>
  </si>
  <si>
    <t>Döttinger Höhe</t>
  </si>
  <si>
    <t>006°59'00.5"E</t>
  </si>
  <si>
    <t>50°21'06.9"N</t>
  </si>
  <si>
    <t>B258/L92</t>
  </si>
  <si>
    <t>DE-SL-0404</t>
  </si>
  <si>
    <t>006°26'47.9"E</t>
  </si>
  <si>
    <t>49°31'05.2"N</t>
  </si>
  <si>
    <t>B406</t>
  </si>
  <si>
    <t>Pays</t>
  </si>
  <si>
    <t>Cotation</t>
  </si>
  <si>
    <t>Bremerhaven</t>
  </si>
  <si>
    <t>BE</t>
  </si>
  <si>
    <t>Travemünde</t>
  </si>
  <si>
    <t>Devin</t>
  </si>
  <si>
    <t>DE</t>
  </si>
  <si>
    <t>FR</t>
  </si>
  <si>
    <t>Dunkerque</t>
  </si>
  <si>
    <t>LU</t>
  </si>
  <si>
    <t>NL</t>
  </si>
  <si>
    <t>Franchi : oui / non</t>
  </si>
  <si>
    <t>Zone code</t>
  </si>
  <si>
    <t>Zone nom</t>
  </si>
  <si>
    <t>Date de franchissement (si possible)</t>
  </si>
  <si>
    <t>006°32'01.8"E</t>
  </si>
  <si>
    <t>52°30'36.8"N</t>
  </si>
  <si>
    <t xml:space="preserve"> ~</t>
  </si>
  <si>
    <t>LU-DI-0334</t>
  </si>
  <si>
    <t>LU-ME-0235</t>
  </si>
  <si>
    <t>LU-ME-0368</t>
  </si>
  <si>
    <t>LU-WI-0360</t>
  </si>
</sst>
</file>

<file path=xl/styles.xml><?xml version="1.0" encoding="utf-8"?>
<styleSheet xmlns="http://schemas.openxmlformats.org/spreadsheetml/2006/main">
  <numFmts count="5">
    <numFmt numFmtId="164" formatCode="0.000000"/>
    <numFmt numFmtId="165" formatCode="00"/>
    <numFmt numFmtId="166" formatCode="000000"/>
    <numFmt numFmtId="167" formatCode="0000000"/>
    <numFmt numFmtId="168" formatCode="0.00000"/>
  </numFmts>
  <fonts count="13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8"/>
      <name val="Arial"/>
      <family val="2"/>
    </font>
    <font>
      <b/>
      <sz val="8"/>
      <color indexed="51"/>
      <name val="Arial"/>
      <family val="2"/>
    </font>
    <font>
      <b/>
      <sz val="8"/>
      <color indexed="17"/>
      <name val="Arial"/>
      <family val="2"/>
    </font>
    <font>
      <b/>
      <sz val="8"/>
      <color indexed="3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12"/>
      <name val="Arial"/>
      <family val="2"/>
    </font>
    <font>
      <sz val="8"/>
      <color theme="1"/>
      <name val="Calibri"/>
      <family val="2"/>
      <scheme val="minor"/>
    </font>
    <font>
      <u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2" borderId="1" applyNumberFormat="0" applyProtection="0">
      <alignment horizontal="center" vertical="center" wrapText="1"/>
    </xf>
    <xf numFmtId="0" fontId="2" fillId="3" borderId="1" applyNumberFormat="0" applyProtection="0">
      <alignment horizontal="center" vertical="center" wrapText="1"/>
    </xf>
  </cellStyleXfs>
  <cellXfs count="46">
    <xf numFmtId="0" fontId="0" fillId="0" borderId="0" xfId="0"/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8" fontId="6" fillId="0" borderId="1" xfId="1" applyNumberFormat="1" applyFont="1" applyFill="1" applyBorder="1" applyAlignment="1">
      <alignment horizontal="center" vertical="center" wrapText="1"/>
    </xf>
    <xf numFmtId="168" fontId="6" fillId="0" borderId="0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7" fillId="0" borderId="1" xfId="1" applyNumberFormat="1" applyFont="1" applyFill="1" applyBorder="1" applyAlignment="1">
      <alignment horizontal="left" vertical="center" wrapText="1"/>
    </xf>
    <xf numFmtId="0" fontId="7" fillId="0" borderId="0" xfId="0" applyFont="1" applyFill="1" applyBorder="1"/>
    <xf numFmtId="49" fontId="6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1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horizontal="center" vertical="center" wrapText="1"/>
    </xf>
    <xf numFmtId="167" fontId="2" fillId="0" borderId="0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68" fontId="7" fillId="0" borderId="0" xfId="0" applyNumberFormat="1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0" fontId="10" fillId="0" borderId="0" xfId="2" applyFont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68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9" fillId="0" borderId="1" xfId="2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</cellXfs>
  <cellStyles count="5">
    <cellStyle name="Collegamento ipertestuale" xfId="2" builtinId="8"/>
    <cellStyle name="Normal_Feuil1" xfId="1"/>
    <cellStyle name="Normale" xfId="0" builtinId="0"/>
    <cellStyle name="Titre spécial" xfId="4"/>
    <cellStyle name="Titre standard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ntcols.org/util/geo/visu.php?code=LU-DI-0334" TargetMode="External"/><Relationship Id="rId2" Type="http://schemas.openxmlformats.org/officeDocument/2006/relationships/hyperlink" Target="http://www.centcols.org/util/geo/visuFR.php?code=FR-72-0243" TargetMode="External"/><Relationship Id="rId1" Type="http://schemas.openxmlformats.org/officeDocument/2006/relationships/hyperlink" Target="http://www.centcols.org/util/geo/visuFR.php?code=FR-72-027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entcols.org/util/geo/visu.php?code=LU-ME-0368" TargetMode="External"/><Relationship Id="rId4" Type="http://schemas.openxmlformats.org/officeDocument/2006/relationships/hyperlink" Target="https://www.centcols.org/util/geo/visu.php?code=LU-ME-0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00"/>
  <sheetViews>
    <sheetView tabSelected="1" topLeftCell="A2" zoomScale="110" zoomScaleNormal="110" workbookViewId="0">
      <pane ySplit="810" topLeftCell="A40" activePane="bottomLeft"/>
      <selection activeCell="Q1" sqref="Q1:T1048576"/>
      <selection pane="bottomLeft" activeCell="E49" sqref="E49"/>
    </sheetView>
  </sheetViews>
  <sheetFormatPr defaultColWidth="11.42578125" defaultRowHeight="15"/>
  <cols>
    <col min="2" max="2" width="18.28515625" customWidth="1"/>
    <col min="3" max="3" width="9.28515625" bestFit="1" customWidth="1"/>
    <col min="4" max="4" width="6.5703125" customWidth="1"/>
    <col min="5" max="5" width="10.42578125" style="8" bestFit="1" customWidth="1"/>
    <col min="6" max="6" width="17.42578125" bestFit="1" customWidth="1"/>
    <col min="7" max="7" width="9.42578125" customWidth="1"/>
    <col min="8" max="8" width="12.42578125" bestFit="1" customWidth="1"/>
    <col min="9" max="9" width="12.85546875" bestFit="1" customWidth="1"/>
    <col min="10" max="10" width="8.85546875" bestFit="1" customWidth="1"/>
    <col min="17" max="20" width="11.28515625" customWidth="1"/>
    <col min="21" max="39" width="10.85546875" style="25"/>
  </cols>
  <sheetData>
    <row r="1" spans="1:36" s="5" customFormat="1" ht="33.75">
      <c r="A1" s="1" t="s">
        <v>597</v>
      </c>
      <c r="B1" s="1" t="s">
        <v>600</v>
      </c>
      <c r="C1" s="1" t="s">
        <v>599</v>
      </c>
      <c r="D1" s="1" t="s">
        <v>598</v>
      </c>
      <c r="E1" s="1" t="s">
        <v>0</v>
      </c>
      <c r="F1" s="1" t="s">
        <v>3</v>
      </c>
      <c r="G1" s="1" t="s">
        <v>587</v>
      </c>
      <c r="H1" s="1" t="s">
        <v>1</v>
      </c>
      <c r="I1" s="1" t="s">
        <v>2</v>
      </c>
      <c r="J1" s="1" t="s">
        <v>586</v>
      </c>
      <c r="K1" s="2" t="s">
        <v>4</v>
      </c>
      <c r="L1" s="3" t="s">
        <v>5</v>
      </c>
      <c r="M1" s="1" t="s">
        <v>6</v>
      </c>
      <c r="N1" s="2" t="s">
        <v>7</v>
      </c>
      <c r="O1" s="2" t="s">
        <v>8</v>
      </c>
      <c r="P1" s="1" t="s">
        <v>9</v>
      </c>
      <c r="Q1" s="1" t="s">
        <v>10</v>
      </c>
      <c r="R1" s="1" t="s">
        <v>11</v>
      </c>
      <c r="S1" s="4" t="s">
        <v>12</v>
      </c>
      <c r="T1" s="4" t="s">
        <v>13</v>
      </c>
      <c r="U1" s="16"/>
      <c r="V1" s="17"/>
      <c r="W1" s="18"/>
      <c r="X1" s="19"/>
      <c r="Y1" s="16"/>
      <c r="Z1" s="16"/>
      <c r="AA1" s="20"/>
      <c r="AB1" s="21"/>
      <c r="AC1" s="22"/>
      <c r="AD1" s="23"/>
      <c r="AE1" s="24"/>
      <c r="AF1" s="20"/>
      <c r="AG1" s="20"/>
      <c r="AH1" s="20"/>
      <c r="AI1" s="20"/>
      <c r="AJ1" s="20"/>
    </row>
    <row r="2" spans="1:36">
      <c r="A2" s="35"/>
      <c r="B2" s="35"/>
      <c r="C2" s="33" t="s">
        <v>594</v>
      </c>
      <c r="D2" s="33">
        <v>1</v>
      </c>
      <c r="E2" s="33" t="s">
        <v>61</v>
      </c>
      <c r="F2" s="9" t="s">
        <v>64</v>
      </c>
      <c r="G2" s="33">
        <v>0</v>
      </c>
      <c r="H2" s="9" t="s">
        <v>62</v>
      </c>
      <c r="I2" s="9" t="s">
        <v>63</v>
      </c>
      <c r="J2" s="33" t="s">
        <v>593</v>
      </c>
      <c r="K2" s="36">
        <v>159</v>
      </c>
      <c r="L2" s="34" t="str">
        <f>HYPERLINK("http://www.centcols.org/util/geo/visuGen.php?code=FR-14-0162","FR-14-0162")</f>
        <v>FR-14-0162</v>
      </c>
      <c r="M2" s="32" t="s">
        <v>65</v>
      </c>
      <c r="N2" s="32">
        <v>0</v>
      </c>
      <c r="O2" s="32">
        <v>0</v>
      </c>
      <c r="P2" s="32"/>
      <c r="Q2" s="32" t="s">
        <v>66</v>
      </c>
      <c r="R2" s="32" t="s">
        <v>67</v>
      </c>
      <c r="S2" s="6">
        <v>-0.52519000000000005</v>
      </c>
      <c r="T2" s="6">
        <v>48.968235</v>
      </c>
      <c r="U2" s="7"/>
      <c r="W2" s="7"/>
      <c r="X2" s="7"/>
      <c r="AA2" s="10"/>
      <c r="AG2" s="11"/>
      <c r="AH2" s="11"/>
      <c r="AI2" s="12"/>
      <c r="AJ2" s="12"/>
    </row>
    <row r="3" spans="1:36">
      <c r="A3" s="35"/>
      <c r="B3" s="35"/>
      <c r="C3" s="33" t="s">
        <v>594</v>
      </c>
      <c r="D3" s="33">
        <v>1</v>
      </c>
      <c r="E3" s="33" t="s">
        <v>92</v>
      </c>
      <c r="F3" s="9" t="s">
        <v>94</v>
      </c>
      <c r="G3" s="33">
        <v>0</v>
      </c>
      <c r="H3" s="9" t="s">
        <v>29</v>
      </c>
      <c r="I3" s="9" t="s">
        <v>93</v>
      </c>
      <c r="J3" s="33" t="s">
        <v>593</v>
      </c>
      <c r="K3" s="36">
        <v>211</v>
      </c>
      <c r="L3" s="34" t="str">
        <f>HYPERLINK("http://www.centcols.org/util/geo/visuGen.php?code=FR-29-0211","FR-29-0211")</f>
        <v>FR-29-0211</v>
      </c>
      <c r="M3" s="32" t="s">
        <v>95</v>
      </c>
      <c r="N3" s="32">
        <v>0</v>
      </c>
      <c r="O3" s="32">
        <v>0</v>
      </c>
      <c r="P3" s="32"/>
      <c r="Q3" s="32" t="s">
        <v>96</v>
      </c>
      <c r="R3" s="32" t="s">
        <v>97</v>
      </c>
      <c r="S3" s="6">
        <v>-4.2469460000000003</v>
      </c>
      <c r="T3" s="6">
        <v>48.205669</v>
      </c>
      <c r="U3" s="7"/>
      <c r="W3" s="7"/>
      <c r="X3" s="7"/>
      <c r="AA3" s="10"/>
      <c r="AG3" s="11"/>
      <c r="AH3" s="11"/>
      <c r="AI3" s="12"/>
      <c r="AJ3" s="12"/>
    </row>
    <row r="4" spans="1:36" ht="22.5">
      <c r="A4" s="35"/>
      <c r="B4" s="35"/>
      <c r="C4" s="33" t="s">
        <v>594</v>
      </c>
      <c r="D4" s="33">
        <v>1</v>
      </c>
      <c r="E4" s="33" t="s">
        <v>98</v>
      </c>
      <c r="F4" s="9" t="s">
        <v>101</v>
      </c>
      <c r="G4" s="33">
        <v>0</v>
      </c>
      <c r="H4" s="9" t="s">
        <v>99</v>
      </c>
      <c r="I4" s="9" t="s">
        <v>100</v>
      </c>
      <c r="J4" s="33" t="s">
        <v>593</v>
      </c>
      <c r="K4" s="36">
        <v>266</v>
      </c>
      <c r="L4" s="34" t="str">
        <f>HYPERLINK("http://www.centcols.org/util/geo/visuGen.php?code=FR-29-0266","FR-29-0266")</f>
        <v>FR-29-0266</v>
      </c>
      <c r="M4" s="32" t="s">
        <v>102</v>
      </c>
      <c r="N4" s="32">
        <v>0</v>
      </c>
      <c r="O4" s="32">
        <v>0</v>
      </c>
      <c r="P4" s="32"/>
      <c r="Q4" s="32" t="s">
        <v>103</v>
      </c>
      <c r="R4" s="32" t="s">
        <v>104</v>
      </c>
      <c r="S4" s="6">
        <v>-3.6558799999999998</v>
      </c>
      <c r="T4" s="6">
        <v>48.165084</v>
      </c>
      <c r="U4" s="7"/>
      <c r="W4" s="7"/>
      <c r="X4" s="7"/>
      <c r="AA4" s="10"/>
      <c r="AG4" s="11"/>
      <c r="AH4" s="11"/>
      <c r="AI4" s="12"/>
      <c r="AJ4" s="12"/>
    </row>
    <row r="5" spans="1:36">
      <c r="A5" s="35"/>
      <c r="B5" s="35"/>
      <c r="C5" s="33" t="s">
        <v>594</v>
      </c>
      <c r="D5" s="33">
        <v>1</v>
      </c>
      <c r="E5" s="33" t="s">
        <v>105</v>
      </c>
      <c r="F5" s="9" t="s">
        <v>107</v>
      </c>
      <c r="G5" s="33">
        <v>0</v>
      </c>
      <c r="H5" s="9" t="s">
        <v>29</v>
      </c>
      <c r="I5" s="9" t="s">
        <v>106</v>
      </c>
      <c r="J5" s="33" t="s">
        <v>593</v>
      </c>
      <c r="K5" s="36">
        <v>344</v>
      </c>
      <c r="L5" s="34" t="str">
        <f>HYPERLINK("http://www.centcols.org/util/geo/visuGen.php?code=FR-29-0344","FR-29-0344")</f>
        <v>FR-29-0344</v>
      </c>
      <c r="M5" s="32" t="s">
        <v>108</v>
      </c>
      <c r="N5" s="32">
        <v>0</v>
      </c>
      <c r="O5" s="32">
        <v>0</v>
      </c>
      <c r="P5" s="32"/>
      <c r="Q5" s="32" t="s">
        <v>109</v>
      </c>
      <c r="R5" s="32" t="s">
        <v>110</v>
      </c>
      <c r="S5" s="6">
        <v>-3.8953720000000001</v>
      </c>
      <c r="T5" s="6">
        <v>48.411785999999999</v>
      </c>
      <c r="U5" s="7"/>
      <c r="W5" s="7"/>
      <c r="X5" s="7"/>
      <c r="AA5" s="10"/>
      <c r="AG5" s="11"/>
      <c r="AH5" s="11"/>
      <c r="AI5" s="12"/>
      <c r="AJ5" s="12"/>
    </row>
    <row r="6" spans="1:36" ht="22.5">
      <c r="A6" s="35"/>
      <c r="B6" s="35"/>
      <c r="C6" s="33" t="s">
        <v>594</v>
      </c>
      <c r="D6" s="33">
        <v>1</v>
      </c>
      <c r="E6" s="33" t="s">
        <v>111</v>
      </c>
      <c r="F6" s="9" t="s">
        <v>113</v>
      </c>
      <c r="G6" s="33">
        <v>0</v>
      </c>
      <c r="H6" s="9" t="s">
        <v>99</v>
      </c>
      <c r="I6" s="9" t="s">
        <v>112</v>
      </c>
      <c r="J6" s="33" t="s">
        <v>593</v>
      </c>
      <c r="K6" s="36">
        <v>361</v>
      </c>
      <c r="L6" s="34" t="str">
        <f>HYPERLINK("http://www.centcols.org/util/geo/visuGen.php?code=FR-29-0361","FR-29-0361")</f>
        <v>FR-29-0361</v>
      </c>
      <c r="M6" s="32" t="s">
        <v>114</v>
      </c>
      <c r="N6" s="32">
        <v>0</v>
      </c>
      <c r="O6" s="32">
        <v>0</v>
      </c>
      <c r="P6" s="32"/>
      <c r="Q6" s="32" t="s">
        <v>115</v>
      </c>
      <c r="R6" s="32" t="s">
        <v>116</v>
      </c>
      <c r="S6" s="6">
        <v>-3.8657759999999999</v>
      </c>
      <c r="T6" s="6">
        <v>48.417223999999997</v>
      </c>
      <c r="U6" s="7"/>
      <c r="W6" s="7"/>
      <c r="X6" s="7"/>
      <c r="AA6" s="10"/>
      <c r="AG6" s="11"/>
      <c r="AH6" s="11"/>
      <c r="AI6" s="12"/>
      <c r="AJ6" s="12"/>
    </row>
    <row r="7" spans="1:36">
      <c r="A7" s="35"/>
      <c r="B7" s="35"/>
      <c r="C7" s="33" t="s">
        <v>594</v>
      </c>
      <c r="D7" s="33">
        <v>1</v>
      </c>
      <c r="E7" s="33" t="s">
        <v>130</v>
      </c>
      <c r="F7" s="9" t="s">
        <v>133</v>
      </c>
      <c r="G7" s="33">
        <v>0</v>
      </c>
      <c r="H7" s="9" t="s">
        <v>131</v>
      </c>
      <c r="I7" s="9" t="s">
        <v>132</v>
      </c>
      <c r="J7" s="33" t="s">
        <v>593</v>
      </c>
      <c r="K7" s="36">
        <v>75</v>
      </c>
      <c r="L7" s="34" t="str">
        <f>HYPERLINK("http://www.centcols.org/util/geo/visuGen.php?code=FR-49-0075","FR-49-0075")</f>
        <v>FR-49-0075</v>
      </c>
      <c r="M7" s="32" t="s">
        <v>134</v>
      </c>
      <c r="N7" s="32">
        <v>0</v>
      </c>
      <c r="O7" s="32">
        <v>0</v>
      </c>
      <c r="P7" s="32"/>
      <c r="Q7" s="32" t="s">
        <v>135</v>
      </c>
      <c r="R7" s="32" t="s">
        <v>136</v>
      </c>
      <c r="S7" s="6">
        <v>-0.70945800000000003</v>
      </c>
      <c r="T7" s="6">
        <v>47.337023000000002</v>
      </c>
      <c r="U7" s="7"/>
      <c r="W7" s="7"/>
      <c r="X7" s="7"/>
      <c r="AA7" s="10"/>
      <c r="AG7" s="11"/>
      <c r="AH7" s="11"/>
      <c r="AI7" s="12"/>
      <c r="AJ7" s="12"/>
    </row>
    <row r="8" spans="1:36">
      <c r="A8" s="35"/>
      <c r="B8" s="35"/>
      <c r="C8" s="33" t="s">
        <v>594</v>
      </c>
      <c r="D8" s="33">
        <v>1</v>
      </c>
      <c r="E8" s="33" t="s">
        <v>137</v>
      </c>
      <c r="F8" s="9" t="s">
        <v>140</v>
      </c>
      <c r="G8" s="33">
        <v>0</v>
      </c>
      <c r="H8" s="9" t="s">
        <v>138</v>
      </c>
      <c r="I8" s="9" t="s">
        <v>139</v>
      </c>
      <c r="J8" s="33" t="s">
        <v>593</v>
      </c>
      <c r="K8" s="36">
        <v>239</v>
      </c>
      <c r="L8" s="34" t="str">
        <f>HYPERLINK("http://www.centcols.org/util/geo/visuGen.php?code=FR-53-0239","FR-53-0239")</f>
        <v>FR-53-0239</v>
      </c>
      <c r="M8" s="32" t="s">
        <v>83</v>
      </c>
      <c r="N8" s="32">
        <v>0</v>
      </c>
      <c r="O8" s="32">
        <v>0</v>
      </c>
      <c r="P8" s="32" t="s">
        <v>141</v>
      </c>
      <c r="Q8" s="32" t="s">
        <v>142</v>
      </c>
      <c r="R8" s="32" t="s">
        <v>143</v>
      </c>
      <c r="S8" s="6">
        <v>-0.148066</v>
      </c>
      <c r="T8" s="6">
        <v>48.344228999999999</v>
      </c>
      <c r="U8" s="7"/>
      <c r="W8" s="7"/>
      <c r="X8" s="7"/>
      <c r="AA8" s="10"/>
      <c r="AG8" s="11"/>
      <c r="AH8" s="11"/>
      <c r="AI8" s="12"/>
      <c r="AJ8" s="12"/>
    </row>
    <row r="9" spans="1:36">
      <c r="A9" s="35"/>
      <c r="B9" s="35"/>
      <c r="C9" s="33" t="s">
        <v>594</v>
      </c>
      <c r="D9" s="33">
        <v>1</v>
      </c>
      <c r="E9" s="33" t="s">
        <v>144</v>
      </c>
      <c r="F9" s="9" t="s">
        <v>146</v>
      </c>
      <c r="G9" s="33">
        <v>0</v>
      </c>
      <c r="H9" s="9" t="s">
        <v>22</v>
      </c>
      <c r="I9" s="9" t="s">
        <v>145</v>
      </c>
      <c r="J9" s="33" t="s">
        <v>593</v>
      </c>
      <c r="K9" s="36">
        <v>246</v>
      </c>
      <c r="L9" s="34" t="str">
        <f>HYPERLINK("http://www.centcols.org/util/geo/visuGen.php?code=FR-53-0246","FR-53-0246")</f>
        <v>FR-53-0246</v>
      </c>
      <c r="M9" s="32" t="s">
        <v>147</v>
      </c>
      <c r="N9" s="32">
        <v>0</v>
      </c>
      <c r="O9" s="32">
        <v>0</v>
      </c>
      <c r="P9" s="32"/>
      <c r="Q9" s="32" t="s">
        <v>148</v>
      </c>
      <c r="R9" s="32" t="s">
        <v>149</v>
      </c>
      <c r="S9" s="6">
        <v>-0.16267499999999999</v>
      </c>
      <c r="T9" s="6">
        <v>48.357474000000003</v>
      </c>
      <c r="U9" s="7"/>
      <c r="W9" s="7"/>
      <c r="X9" s="7"/>
      <c r="AA9" s="10"/>
      <c r="AG9" s="11"/>
      <c r="AH9" s="11"/>
      <c r="AI9" s="12"/>
      <c r="AJ9" s="12"/>
    </row>
    <row r="10" spans="1:36">
      <c r="A10" s="35"/>
      <c r="B10" s="35"/>
      <c r="C10" s="33" t="s">
        <v>594</v>
      </c>
      <c r="D10" s="33">
        <v>1</v>
      </c>
      <c r="E10" s="33" t="s">
        <v>178</v>
      </c>
      <c r="F10" s="9" t="s">
        <v>180</v>
      </c>
      <c r="G10" s="33">
        <v>0</v>
      </c>
      <c r="H10" s="9" t="s">
        <v>22</v>
      </c>
      <c r="I10" s="9" t="s">
        <v>179</v>
      </c>
      <c r="J10" s="33" t="s">
        <v>593</v>
      </c>
      <c r="K10" s="36">
        <v>226</v>
      </c>
      <c r="L10" s="34" t="str">
        <f>HYPERLINK("http://www.centcols.org/util/geo/visuGen.php?code=FR-61-0226","FR-61-0226")</f>
        <v>FR-61-0226</v>
      </c>
      <c r="M10" s="32" t="s">
        <v>181</v>
      </c>
      <c r="N10" s="32">
        <v>0</v>
      </c>
      <c r="O10" s="32">
        <v>0</v>
      </c>
      <c r="P10" s="32"/>
      <c r="Q10" s="32" t="s">
        <v>182</v>
      </c>
      <c r="R10" s="32" t="s">
        <v>183</v>
      </c>
      <c r="S10" s="6">
        <v>-0.47400116436390799</v>
      </c>
      <c r="T10" s="6">
        <v>48.853179592626795</v>
      </c>
      <c r="U10" s="7"/>
      <c r="W10" s="7"/>
      <c r="X10" s="7"/>
      <c r="AA10" s="10"/>
      <c r="AG10" s="11"/>
      <c r="AH10" s="11"/>
      <c r="AI10" s="12"/>
      <c r="AJ10" s="12"/>
    </row>
    <row r="11" spans="1:36">
      <c r="A11" s="35"/>
      <c r="B11" s="35"/>
      <c r="C11" s="33" t="s">
        <v>594</v>
      </c>
      <c r="D11" s="33">
        <v>1</v>
      </c>
      <c r="E11" s="33" t="s">
        <v>184</v>
      </c>
      <c r="F11" s="9" t="s">
        <v>186</v>
      </c>
      <c r="G11" s="33">
        <v>0</v>
      </c>
      <c r="H11" s="9" t="s">
        <v>62</v>
      </c>
      <c r="I11" s="9" t="s">
        <v>185</v>
      </c>
      <c r="J11" s="33" t="s">
        <v>593</v>
      </c>
      <c r="K11" s="36">
        <v>108</v>
      </c>
      <c r="L11" s="34" t="str">
        <f>HYPERLINK("http://www.centcols.org/util/geo/visuGen.php?code=FR-62-0108","FR-62-0108")</f>
        <v>FR-62-0108</v>
      </c>
      <c r="M11" s="32" t="s">
        <v>187</v>
      </c>
      <c r="N11" s="32">
        <v>0</v>
      </c>
      <c r="O11" s="32">
        <v>0</v>
      </c>
      <c r="P11" s="32"/>
      <c r="Q11" s="32" t="s">
        <v>188</v>
      </c>
      <c r="R11" s="32" t="s">
        <v>189</v>
      </c>
      <c r="S11" s="6">
        <v>1.921686</v>
      </c>
      <c r="T11" s="6">
        <v>50.749878000000002</v>
      </c>
      <c r="U11" s="7"/>
      <c r="W11" s="7"/>
      <c r="X11" s="7"/>
      <c r="AA11" s="10"/>
      <c r="AG11" s="11"/>
      <c r="AH11" s="11"/>
      <c r="AI11" s="12"/>
      <c r="AJ11" s="12"/>
    </row>
    <row r="12" spans="1:36">
      <c r="A12" s="35"/>
      <c r="B12" s="35"/>
      <c r="C12" s="33" t="s">
        <v>594</v>
      </c>
      <c r="D12" s="33">
        <v>1</v>
      </c>
      <c r="E12" s="33" t="s">
        <v>197</v>
      </c>
      <c r="F12" s="9" t="s">
        <v>199</v>
      </c>
      <c r="G12" s="33">
        <v>0</v>
      </c>
      <c r="H12" s="9" t="s">
        <v>138</v>
      </c>
      <c r="I12" s="9" t="s">
        <v>198</v>
      </c>
      <c r="J12" s="33" t="s">
        <v>593</v>
      </c>
      <c r="K12" s="36">
        <v>159</v>
      </c>
      <c r="L12" s="34" t="str">
        <f>HYPERLINK("http://www.centcols.org/util/geo/visuGen.php?code=FR-62-0159","FR-62-0159")</f>
        <v>FR-62-0159</v>
      </c>
      <c r="M12" s="32" t="s">
        <v>200</v>
      </c>
      <c r="N12" s="32">
        <v>0</v>
      </c>
      <c r="O12" s="32">
        <v>0</v>
      </c>
      <c r="P12" s="32"/>
      <c r="Q12" s="32" t="s">
        <v>201</v>
      </c>
      <c r="R12" s="32" t="s">
        <v>202</v>
      </c>
      <c r="S12" s="6">
        <v>1.878849</v>
      </c>
      <c r="T12" s="6">
        <v>50.738430000000001</v>
      </c>
      <c r="U12" s="7"/>
      <c r="W12" s="7"/>
      <c r="X12" s="7"/>
      <c r="AA12" s="10"/>
      <c r="AG12" s="11"/>
      <c r="AH12" s="11"/>
      <c r="AI12" s="12"/>
      <c r="AJ12" s="12"/>
    </row>
    <row r="13" spans="1:36">
      <c r="A13" s="35"/>
      <c r="B13" s="35"/>
      <c r="C13" s="33" t="s">
        <v>594</v>
      </c>
      <c r="D13" s="33">
        <v>1</v>
      </c>
      <c r="E13" s="33" t="s">
        <v>203</v>
      </c>
      <c r="F13" s="9" t="s">
        <v>205</v>
      </c>
      <c r="G13" s="33">
        <v>0</v>
      </c>
      <c r="H13" s="9" t="s">
        <v>42</v>
      </c>
      <c r="I13" s="9" t="s">
        <v>204</v>
      </c>
      <c r="J13" s="33" t="s">
        <v>593</v>
      </c>
      <c r="K13" s="36">
        <v>243</v>
      </c>
      <c r="L13" s="34" t="str">
        <f>HYPERLINK("http://www.centcols.org/util/geo/visuGen.php?code=FR-72-0243","FR-72-0243")</f>
        <v>FR-72-0243</v>
      </c>
      <c r="M13" s="32" t="s">
        <v>206</v>
      </c>
      <c r="N13" s="32">
        <v>0</v>
      </c>
      <c r="O13" s="32">
        <v>0</v>
      </c>
      <c r="P13" s="32"/>
      <c r="Q13" s="32" t="s">
        <v>207</v>
      </c>
      <c r="R13" s="32" t="s">
        <v>208</v>
      </c>
      <c r="S13" s="6">
        <v>-5.7607999999999999E-2</v>
      </c>
      <c r="T13" s="6">
        <v>48.211334000000001</v>
      </c>
      <c r="U13" s="7"/>
      <c r="W13" s="7"/>
      <c r="X13" s="7"/>
      <c r="AA13" s="10"/>
      <c r="AG13" s="11"/>
      <c r="AH13" s="11"/>
      <c r="AI13" s="12"/>
      <c r="AJ13" s="12"/>
    </row>
    <row r="14" spans="1:36" ht="33.75">
      <c r="A14" s="35"/>
      <c r="B14" s="35"/>
      <c r="C14" s="33" t="s">
        <v>594</v>
      </c>
      <c r="D14" s="33">
        <v>1</v>
      </c>
      <c r="E14" s="33" t="s">
        <v>209</v>
      </c>
      <c r="F14" s="9" t="s">
        <v>212</v>
      </c>
      <c r="G14" s="33">
        <v>0</v>
      </c>
      <c r="H14" s="9" t="s">
        <v>210</v>
      </c>
      <c r="I14" s="9" t="s">
        <v>211</v>
      </c>
      <c r="J14" s="33" t="s">
        <v>593</v>
      </c>
      <c r="K14" s="36">
        <v>273</v>
      </c>
      <c r="L14" s="34" t="str">
        <f>HYPERLINK("http://www.centcols.org/util/geo/visuGen.php?code=FR-72-0273","FR-72-0273")</f>
        <v>FR-72-0273</v>
      </c>
      <c r="M14" s="32" t="s">
        <v>213</v>
      </c>
      <c r="N14" s="32">
        <v>0</v>
      </c>
      <c r="O14" s="32">
        <v>0</v>
      </c>
      <c r="P14" s="32"/>
      <c r="Q14" s="32" t="s">
        <v>214</v>
      </c>
      <c r="R14" s="32" t="s">
        <v>215</v>
      </c>
      <c r="S14" s="6">
        <v>-0.20035</v>
      </c>
      <c r="T14" s="6">
        <v>48.177342000000003</v>
      </c>
      <c r="U14" s="7"/>
      <c r="W14" s="7"/>
      <c r="X14" s="7"/>
      <c r="AA14" s="10"/>
      <c r="AG14" s="11"/>
      <c r="AH14" s="11"/>
      <c r="AI14" s="12"/>
      <c r="AJ14" s="12"/>
    </row>
    <row r="15" spans="1:36">
      <c r="A15" s="35"/>
      <c r="B15" s="35"/>
      <c r="C15" s="33" t="s">
        <v>588</v>
      </c>
      <c r="D15" s="33">
        <v>2</v>
      </c>
      <c r="E15" s="33" t="s">
        <v>255</v>
      </c>
      <c r="F15" s="9" t="s">
        <v>257</v>
      </c>
      <c r="G15" s="33">
        <v>0</v>
      </c>
      <c r="H15" s="9" t="s">
        <v>42</v>
      </c>
      <c r="I15" s="9" t="s">
        <v>256</v>
      </c>
      <c r="J15" s="33" t="s">
        <v>589</v>
      </c>
      <c r="K15" s="36">
        <v>99</v>
      </c>
      <c r="L15" s="34" t="str">
        <f>HYPERLINK("http://www.centcols.org/util/geo/visuGen.php?code="&amp;E15,E15)</f>
        <v>BE-WHT-0099</v>
      </c>
      <c r="M15" s="32" t="s">
        <v>83</v>
      </c>
      <c r="N15" s="32">
        <v>0</v>
      </c>
      <c r="O15" s="32">
        <v>0</v>
      </c>
      <c r="P15" s="32"/>
      <c r="Q15" s="32" t="s">
        <v>258</v>
      </c>
      <c r="R15" s="32" t="s">
        <v>259</v>
      </c>
      <c r="S15" s="6">
        <v>3.40733</v>
      </c>
      <c r="T15" s="6">
        <v>50.653230000000001</v>
      </c>
      <c r="U15" s="7"/>
      <c r="W15" s="7"/>
      <c r="X15" s="7"/>
      <c r="AA15" s="10"/>
      <c r="AG15" s="11"/>
      <c r="AH15" s="11"/>
      <c r="AI15" s="12"/>
      <c r="AJ15" s="12"/>
    </row>
    <row r="16" spans="1:36">
      <c r="A16" s="35"/>
      <c r="B16" s="35"/>
      <c r="C16" s="33" t="s">
        <v>588</v>
      </c>
      <c r="D16" s="33">
        <v>2</v>
      </c>
      <c r="E16" s="33" t="s">
        <v>277</v>
      </c>
      <c r="F16" s="9" t="s">
        <v>279</v>
      </c>
      <c r="G16" s="33">
        <v>0</v>
      </c>
      <c r="H16" s="9" t="s">
        <v>22</v>
      </c>
      <c r="I16" s="9" t="s">
        <v>278</v>
      </c>
      <c r="J16" s="33" t="s">
        <v>589</v>
      </c>
      <c r="K16" s="36">
        <v>198</v>
      </c>
      <c r="L16" s="34" t="str">
        <f>HYPERLINK("http://www.centcols.org/util/geo/visuGen.php?code="&amp;E16,E16)</f>
        <v>BE-WNA-0198</v>
      </c>
      <c r="M16" s="32" t="s">
        <v>83</v>
      </c>
      <c r="N16" s="32">
        <v>0</v>
      </c>
      <c r="O16" s="32">
        <v>0</v>
      </c>
      <c r="P16" s="32"/>
      <c r="Q16" s="32" t="s">
        <v>280</v>
      </c>
      <c r="R16" s="32" t="s">
        <v>281</v>
      </c>
      <c r="S16" s="6">
        <v>4.8303700000000003</v>
      </c>
      <c r="T16" s="6">
        <v>50.424309999999998</v>
      </c>
      <c r="U16" s="7"/>
      <c r="W16" s="7"/>
      <c r="X16" s="7"/>
      <c r="AA16" s="10"/>
      <c r="AG16" s="11"/>
      <c r="AH16" s="11"/>
      <c r="AI16" s="12"/>
      <c r="AJ16" s="12"/>
    </row>
    <row r="17" spans="1:39">
      <c r="A17" s="35"/>
      <c r="B17" s="35"/>
      <c r="C17" s="33" t="s">
        <v>588</v>
      </c>
      <c r="D17" s="33">
        <v>2</v>
      </c>
      <c r="E17" s="33" t="s">
        <v>282</v>
      </c>
      <c r="F17" s="9" t="s">
        <v>284</v>
      </c>
      <c r="G17" s="33">
        <v>0</v>
      </c>
      <c r="H17" s="9" t="s">
        <v>29</v>
      </c>
      <c r="I17" s="9" t="s">
        <v>283</v>
      </c>
      <c r="J17" s="33" t="s">
        <v>589</v>
      </c>
      <c r="K17" s="36">
        <v>205</v>
      </c>
      <c r="L17" s="34" t="str">
        <f>HYPERLINK("http://www.centcols.org/util/geo/visuGen.php?code="&amp;E17,E17)</f>
        <v>BE-WNA-0205</v>
      </c>
      <c r="M17" s="32" t="s">
        <v>83</v>
      </c>
      <c r="N17" s="32">
        <v>0</v>
      </c>
      <c r="O17" s="32">
        <v>0</v>
      </c>
      <c r="P17" s="32"/>
      <c r="Q17" s="32" t="s">
        <v>285</v>
      </c>
      <c r="R17" s="32" t="s">
        <v>286</v>
      </c>
      <c r="S17" s="6">
        <v>4.8290499999999996</v>
      </c>
      <c r="T17" s="6">
        <v>50.35472</v>
      </c>
      <c r="U17" s="7"/>
      <c r="W17" s="7"/>
      <c r="X17" s="7"/>
      <c r="AA17" s="10"/>
      <c r="AG17" s="11"/>
      <c r="AH17" s="11"/>
      <c r="AI17" s="12"/>
      <c r="AJ17" s="12"/>
    </row>
    <row r="18" spans="1:39">
      <c r="A18" s="35"/>
      <c r="B18" s="35"/>
      <c r="C18" s="33" t="s">
        <v>588</v>
      </c>
      <c r="D18" s="33">
        <v>2</v>
      </c>
      <c r="E18" s="33" t="s">
        <v>287</v>
      </c>
      <c r="F18" s="9" t="s">
        <v>289</v>
      </c>
      <c r="G18" s="33">
        <v>0</v>
      </c>
      <c r="H18" s="9" t="s">
        <v>42</v>
      </c>
      <c r="I18" s="9" t="s">
        <v>288</v>
      </c>
      <c r="J18" s="33" t="s">
        <v>589</v>
      </c>
      <c r="K18" s="36">
        <v>225</v>
      </c>
      <c r="L18" s="34" t="str">
        <f>HYPERLINK("http://www.centcols.org/util/geo/visuGen.php?code="&amp;E18,E18)</f>
        <v>BE-WNA-0225</v>
      </c>
      <c r="M18" s="32" t="s">
        <v>290</v>
      </c>
      <c r="N18" s="32">
        <v>0</v>
      </c>
      <c r="O18" s="32">
        <v>0</v>
      </c>
      <c r="P18" s="32"/>
      <c r="Q18" s="32" t="s">
        <v>291</v>
      </c>
      <c r="R18" s="32" t="s">
        <v>292</v>
      </c>
      <c r="S18" s="6">
        <v>4.8260500000000004</v>
      </c>
      <c r="T18" s="6">
        <v>50.39678</v>
      </c>
      <c r="U18" s="7"/>
      <c r="W18" s="7"/>
      <c r="X18" s="7"/>
      <c r="AA18" s="13"/>
      <c r="AG18" s="11"/>
      <c r="AH18" s="11"/>
      <c r="AI18" s="12"/>
      <c r="AJ18" s="12"/>
    </row>
    <row r="19" spans="1:39">
      <c r="A19" s="35"/>
      <c r="B19" s="35"/>
      <c r="C19" s="33" t="s">
        <v>588</v>
      </c>
      <c r="D19" s="33">
        <v>2</v>
      </c>
      <c r="E19" s="33" t="s">
        <v>293</v>
      </c>
      <c r="F19" s="9" t="s">
        <v>295</v>
      </c>
      <c r="G19" s="33">
        <v>0</v>
      </c>
      <c r="H19" s="9" t="s">
        <v>22</v>
      </c>
      <c r="I19" s="9" t="s">
        <v>294</v>
      </c>
      <c r="J19" s="33" t="s">
        <v>589</v>
      </c>
      <c r="K19" s="36">
        <v>240</v>
      </c>
      <c r="L19" s="34" t="str">
        <f>HYPERLINK("http://www.centcols.org/util/geo/visuGen.php?code="&amp;E19,E19)</f>
        <v>BE-WNA-0240</v>
      </c>
      <c r="M19" s="32" t="s">
        <v>83</v>
      </c>
      <c r="N19" s="32">
        <v>0</v>
      </c>
      <c r="O19" s="32">
        <v>0</v>
      </c>
      <c r="P19" s="32"/>
      <c r="Q19" s="32" t="s">
        <v>296</v>
      </c>
      <c r="R19" s="32" t="s">
        <v>297</v>
      </c>
      <c r="S19" s="6">
        <v>4.9114000000000004</v>
      </c>
      <c r="T19" s="6">
        <v>50.35257</v>
      </c>
      <c r="U19" s="7"/>
      <c r="W19" s="7"/>
      <c r="X19" s="7"/>
      <c r="AA19" s="13"/>
      <c r="AG19" s="11"/>
      <c r="AH19" s="11"/>
      <c r="AI19" s="12"/>
      <c r="AJ19" s="12"/>
    </row>
    <row r="20" spans="1:39">
      <c r="A20" s="35"/>
      <c r="B20" s="35"/>
      <c r="C20" s="33" t="s">
        <v>588</v>
      </c>
      <c r="D20" s="33">
        <v>2</v>
      </c>
      <c r="E20" s="33" t="s">
        <v>14</v>
      </c>
      <c r="F20" s="9" t="s">
        <v>17</v>
      </c>
      <c r="G20" s="33">
        <v>6</v>
      </c>
      <c r="H20" s="9" t="s">
        <v>15</v>
      </c>
      <c r="I20" s="9" t="s">
        <v>16</v>
      </c>
      <c r="J20" s="33" t="s">
        <v>593</v>
      </c>
      <c r="K20" s="36">
        <v>123</v>
      </c>
      <c r="L20" s="34" t="str">
        <f>HYPERLINK("http://www.centcols.org/util/geo/visuGen.php?code=FR-02-0123","FR-02-0123")</f>
        <v>FR-02-0123</v>
      </c>
      <c r="M20" s="32" t="s">
        <v>18</v>
      </c>
      <c r="N20" s="32">
        <v>35</v>
      </c>
      <c r="O20" s="32">
        <v>10</v>
      </c>
      <c r="P20" s="32"/>
      <c r="Q20" s="32" t="s">
        <v>19</v>
      </c>
      <c r="R20" s="32" t="s">
        <v>20</v>
      </c>
      <c r="S20" s="6">
        <v>3.5890749999999998</v>
      </c>
      <c r="T20" s="6">
        <v>49.797562999999997</v>
      </c>
      <c r="U20" s="7"/>
      <c r="W20" s="7"/>
      <c r="X20" s="7"/>
      <c r="AA20" s="10"/>
      <c r="AG20" s="11"/>
      <c r="AH20" s="11"/>
      <c r="AI20" s="12"/>
      <c r="AJ20" s="12"/>
    </row>
    <row r="21" spans="1:39">
      <c r="A21" s="35"/>
      <c r="B21" s="35"/>
      <c r="C21" s="33" t="s">
        <v>588</v>
      </c>
      <c r="D21" s="33">
        <v>2</v>
      </c>
      <c r="E21" s="33" t="s">
        <v>28</v>
      </c>
      <c r="F21" s="9" t="s">
        <v>31</v>
      </c>
      <c r="G21" s="33">
        <v>0</v>
      </c>
      <c r="H21" s="9" t="s">
        <v>29</v>
      </c>
      <c r="I21" s="9" t="s">
        <v>30</v>
      </c>
      <c r="J21" s="33" t="s">
        <v>593</v>
      </c>
      <c r="K21" s="36">
        <v>295</v>
      </c>
      <c r="L21" s="34" t="str">
        <f>HYPERLINK("http://www.centcols.org/util/geo/visuGen.php?code=FR-08-0295","FR-08-0295")</f>
        <v>FR-08-0295</v>
      </c>
      <c r="M21" s="32" t="s">
        <v>32</v>
      </c>
      <c r="N21" s="32">
        <v>0</v>
      </c>
      <c r="O21" s="32">
        <v>0</v>
      </c>
      <c r="P21" s="32"/>
      <c r="Q21" s="32" t="s">
        <v>33</v>
      </c>
      <c r="R21" s="32" t="s">
        <v>34</v>
      </c>
      <c r="S21" s="6">
        <v>4.7774970000000003</v>
      </c>
      <c r="T21" s="6">
        <v>49.857743999999997</v>
      </c>
      <c r="U21" s="7"/>
      <c r="W21" s="7"/>
      <c r="X21" s="7"/>
      <c r="AA21" s="10"/>
      <c r="AG21" s="11"/>
      <c r="AH21" s="11"/>
      <c r="AI21" s="12"/>
      <c r="AJ21" s="12"/>
    </row>
    <row r="22" spans="1:39">
      <c r="A22" s="35"/>
      <c r="B22" s="35"/>
      <c r="C22" s="33" t="s">
        <v>588</v>
      </c>
      <c r="D22" s="33">
        <v>2</v>
      </c>
      <c r="E22" s="33" t="s">
        <v>35</v>
      </c>
      <c r="F22" s="9" t="s">
        <v>37</v>
      </c>
      <c r="G22" s="33">
        <v>0</v>
      </c>
      <c r="H22" s="9" t="s">
        <v>22</v>
      </c>
      <c r="I22" s="9" t="s">
        <v>36</v>
      </c>
      <c r="J22" s="33" t="s">
        <v>593</v>
      </c>
      <c r="K22" s="36">
        <v>297</v>
      </c>
      <c r="L22" s="34" t="str">
        <f>HYPERLINK("http://www.centcols.org/util/geo/visuGen.php?code=FR-08-0297","FR-08-0297")</f>
        <v>FR-08-0297</v>
      </c>
      <c r="M22" s="32" t="s">
        <v>38</v>
      </c>
      <c r="N22" s="32">
        <v>0</v>
      </c>
      <c r="O22" s="32">
        <v>0</v>
      </c>
      <c r="P22" s="32"/>
      <c r="Q22" s="32" t="s">
        <v>39</v>
      </c>
      <c r="R22" s="32" t="s">
        <v>40</v>
      </c>
      <c r="S22" s="6">
        <v>4.6005739999999999</v>
      </c>
      <c r="T22" s="6">
        <v>49.765169999999998</v>
      </c>
      <c r="U22" s="7"/>
      <c r="W22" s="7"/>
      <c r="X22" s="7"/>
      <c r="AA22" s="10"/>
      <c r="AG22" s="11"/>
      <c r="AH22" s="11"/>
      <c r="AI22" s="12"/>
      <c r="AJ22" s="12"/>
    </row>
    <row r="23" spans="1:39">
      <c r="A23" s="35"/>
      <c r="B23" s="35"/>
      <c r="C23" s="33" t="s">
        <v>588</v>
      </c>
      <c r="D23" s="33">
        <v>2</v>
      </c>
      <c r="E23" s="33" t="s">
        <v>48</v>
      </c>
      <c r="F23" s="9" t="s">
        <v>50</v>
      </c>
      <c r="G23" s="33">
        <v>0</v>
      </c>
      <c r="H23" s="9" t="s">
        <v>29</v>
      </c>
      <c r="I23" s="9" t="s">
        <v>49</v>
      </c>
      <c r="J23" s="33" t="s">
        <v>593</v>
      </c>
      <c r="K23" s="36">
        <v>383</v>
      </c>
      <c r="L23" s="34" t="str">
        <f>HYPERLINK("http://www.centcols.org/util/geo/visuGen.php?code=FR-08-0383","FR-08-0383")</f>
        <v>FR-08-0383</v>
      </c>
      <c r="M23" s="32" t="s">
        <v>51</v>
      </c>
      <c r="N23" s="32">
        <v>0</v>
      </c>
      <c r="O23" s="32">
        <v>0</v>
      </c>
      <c r="P23" s="32"/>
      <c r="Q23" s="32" t="s">
        <v>52</v>
      </c>
      <c r="R23" s="32" t="s">
        <v>53</v>
      </c>
      <c r="S23" s="6">
        <v>4.8061699999999998</v>
      </c>
      <c r="T23" s="6">
        <v>49.847503000000003</v>
      </c>
      <c r="U23" s="7"/>
      <c r="W23" s="7"/>
      <c r="X23" s="7"/>
      <c r="AA23" s="10"/>
      <c r="AG23" s="11"/>
      <c r="AH23" s="11"/>
      <c r="AI23" s="12"/>
      <c r="AJ23" s="12"/>
    </row>
    <row r="24" spans="1:39">
      <c r="A24" s="35"/>
      <c r="B24" s="35"/>
      <c r="C24" s="33" t="s">
        <v>588</v>
      </c>
      <c r="D24" s="33">
        <v>2</v>
      </c>
      <c r="E24" s="33" t="s">
        <v>68</v>
      </c>
      <c r="F24" s="9" t="s">
        <v>70</v>
      </c>
      <c r="G24" s="33">
        <v>0</v>
      </c>
      <c r="H24" s="9" t="s">
        <v>29</v>
      </c>
      <c r="I24" s="9" t="s">
        <v>69</v>
      </c>
      <c r="J24" s="33" t="s">
        <v>593</v>
      </c>
      <c r="K24" s="36">
        <v>235</v>
      </c>
      <c r="L24" s="34" t="str">
        <f>HYPERLINK("http://www.centcols.org/util/geo/visuGen.php?code=FR-16-0235","FR-16-0235")</f>
        <v>FR-16-0235</v>
      </c>
      <c r="M24" s="32" t="s">
        <v>71</v>
      </c>
      <c r="N24" s="32">
        <v>0</v>
      </c>
      <c r="O24" s="32">
        <v>0</v>
      </c>
      <c r="P24" s="32"/>
      <c r="Q24" s="32" t="s">
        <v>72</v>
      </c>
      <c r="R24" s="32" t="s">
        <v>73</v>
      </c>
      <c r="S24" s="6">
        <v>0.55608999999999997</v>
      </c>
      <c r="T24" s="6">
        <v>45.682177000000003</v>
      </c>
      <c r="U24" s="7"/>
      <c r="W24" s="7"/>
      <c r="X24" s="7"/>
      <c r="AA24" s="10"/>
      <c r="AG24" s="11"/>
      <c r="AH24" s="11"/>
      <c r="AI24" s="12"/>
      <c r="AJ24" s="12"/>
    </row>
    <row r="25" spans="1:39">
      <c r="A25" s="35"/>
      <c r="B25" s="35"/>
      <c r="C25" s="33" t="s">
        <v>588</v>
      </c>
      <c r="D25" s="33">
        <v>2</v>
      </c>
      <c r="E25" s="33" t="s">
        <v>123</v>
      </c>
      <c r="F25" s="9" t="s">
        <v>126</v>
      </c>
      <c r="G25" s="33">
        <v>7</v>
      </c>
      <c r="H25" s="9" t="s">
        <v>124</v>
      </c>
      <c r="I25" s="9" t="s">
        <v>125</v>
      </c>
      <c r="J25" s="33" t="s">
        <v>593</v>
      </c>
      <c r="K25" s="36">
        <v>133</v>
      </c>
      <c r="L25" s="34" t="str">
        <f>HYPERLINK("http://www.centcols.org/util/geo/visuGen.php?code=FR-45-0133","FR-45-0133")</f>
        <v>FR-45-0133</v>
      </c>
      <c r="M25" s="32" t="s">
        <v>127</v>
      </c>
      <c r="N25" s="32">
        <v>99</v>
      </c>
      <c r="O25" s="32">
        <v>20</v>
      </c>
      <c r="P25" s="32"/>
      <c r="Q25" s="32" t="s">
        <v>128</v>
      </c>
      <c r="R25" s="32" t="s">
        <v>129</v>
      </c>
      <c r="S25" s="6">
        <v>2.1610049999999998</v>
      </c>
      <c r="T25" s="6">
        <v>48.031604000000002</v>
      </c>
      <c r="U25" s="7"/>
      <c r="W25" s="7"/>
      <c r="X25" s="7"/>
      <c r="AA25" s="10"/>
      <c r="AG25" s="11"/>
      <c r="AH25" s="11"/>
      <c r="AI25" s="12"/>
      <c r="AJ25" s="12"/>
    </row>
    <row r="26" spans="1:39" ht="22.5">
      <c r="A26" s="35"/>
      <c r="B26" s="35"/>
      <c r="C26" s="33" t="s">
        <v>588</v>
      </c>
      <c r="D26" s="33">
        <v>2</v>
      </c>
      <c r="E26" s="33" t="s">
        <v>168</v>
      </c>
      <c r="F26" s="9" t="s">
        <v>170</v>
      </c>
      <c r="G26" s="33">
        <v>0</v>
      </c>
      <c r="H26" s="9" t="s">
        <v>22</v>
      </c>
      <c r="I26" s="9" t="s">
        <v>169</v>
      </c>
      <c r="J26" s="33" t="s">
        <v>593</v>
      </c>
      <c r="K26" s="36">
        <v>109</v>
      </c>
      <c r="L26" s="34" t="str">
        <f>HYPERLINK("http://www.centcols.org/util/geo/visuGen.php?code=FR-59-0109","FR-59-0109")</f>
        <v>FR-59-0109</v>
      </c>
      <c r="M26" s="32" t="s">
        <v>83</v>
      </c>
      <c r="N26" s="32">
        <v>0</v>
      </c>
      <c r="O26" s="32">
        <v>0</v>
      </c>
      <c r="P26" s="32"/>
      <c r="Q26" s="32" t="s">
        <v>171</v>
      </c>
      <c r="R26" s="32" t="s">
        <v>172</v>
      </c>
      <c r="S26" s="6">
        <v>2.673746</v>
      </c>
      <c r="T26" s="6">
        <v>50.787790999999999</v>
      </c>
      <c r="U26" s="7"/>
      <c r="W26" s="7"/>
      <c r="X26" s="7"/>
      <c r="AA26" s="10"/>
      <c r="AG26" s="11"/>
      <c r="AH26" s="11"/>
      <c r="AI26" s="12"/>
      <c r="AJ26" s="12"/>
    </row>
    <row r="27" spans="1:39">
      <c r="A27" s="35"/>
      <c r="B27" s="35"/>
      <c r="C27" s="33" t="s">
        <v>588</v>
      </c>
      <c r="D27" s="33">
        <v>2</v>
      </c>
      <c r="E27" s="33" t="s">
        <v>173</v>
      </c>
      <c r="F27" s="9" t="s">
        <v>175</v>
      </c>
      <c r="G27" s="33">
        <v>0</v>
      </c>
      <c r="H27" s="9" t="s">
        <v>29</v>
      </c>
      <c r="I27" s="9" t="s">
        <v>174</v>
      </c>
      <c r="J27" s="33" t="s">
        <v>593</v>
      </c>
      <c r="K27" s="36">
        <v>145</v>
      </c>
      <c r="L27" s="34" t="str">
        <f>HYPERLINK("http://www.centcols.org/util/geo/visuGen.php?code=FR-59-0145","FR-59-0145")</f>
        <v>FR-59-0145</v>
      </c>
      <c r="M27" s="32" t="s">
        <v>83</v>
      </c>
      <c r="N27" s="32">
        <v>0</v>
      </c>
      <c r="O27" s="32">
        <v>0</v>
      </c>
      <c r="P27" s="32"/>
      <c r="Q27" s="32" t="s">
        <v>176</v>
      </c>
      <c r="R27" s="32" t="s">
        <v>177</v>
      </c>
      <c r="S27" s="6">
        <v>3.79819</v>
      </c>
      <c r="T27" s="6">
        <v>50.280864999999999</v>
      </c>
      <c r="U27" s="7"/>
      <c r="W27" s="7"/>
      <c r="X27" s="7"/>
      <c r="AA27" s="10"/>
      <c r="AG27" s="11"/>
      <c r="AH27" s="11"/>
      <c r="AI27" s="12"/>
      <c r="AJ27" s="12"/>
    </row>
    <row r="28" spans="1:39" ht="22.5">
      <c r="A28" s="35"/>
      <c r="B28" s="35"/>
      <c r="C28" s="33" t="s">
        <v>588</v>
      </c>
      <c r="D28" s="33">
        <v>2</v>
      </c>
      <c r="E28" s="33" t="s">
        <v>190</v>
      </c>
      <c r="F28" s="9" t="s">
        <v>193</v>
      </c>
      <c r="G28" s="33">
        <v>0</v>
      </c>
      <c r="H28" s="9" t="s">
        <v>191</v>
      </c>
      <c r="I28" s="9" t="s">
        <v>192</v>
      </c>
      <c r="J28" s="33" t="s">
        <v>593</v>
      </c>
      <c r="K28" s="36">
        <v>136</v>
      </c>
      <c r="L28" s="34" t="str">
        <f>HYPERLINK("http://www.centcols.org/util/geo/visuGen.php?code=FR-62-0136","FR-62-0136")</f>
        <v>FR-62-0136</v>
      </c>
      <c r="M28" s="32" t="s">
        <v>194</v>
      </c>
      <c r="N28" s="32">
        <v>0</v>
      </c>
      <c r="O28" s="32">
        <v>0</v>
      </c>
      <c r="P28" s="32"/>
      <c r="Q28" s="32" t="s">
        <v>195</v>
      </c>
      <c r="R28" s="32" t="s">
        <v>196</v>
      </c>
      <c r="S28" s="6">
        <v>2.119062</v>
      </c>
      <c r="T28" s="6">
        <v>50.289962000000003</v>
      </c>
      <c r="U28" s="7"/>
      <c r="W28" s="7"/>
      <c r="X28" s="7"/>
      <c r="AA28" s="10"/>
      <c r="AG28" s="11"/>
      <c r="AH28" s="11"/>
      <c r="AI28" s="12"/>
      <c r="AJ28" s="12"/>
    </row>
    <row r="29" spans="1:39">
      <c r="A29" s="35"/>
      <c r="B29" s="35"/>
      <c r="C29" s="33" t="s">
        <v>588</v>
      </c>
      <c r="D29" s="33">
        <v>2</v>
      </c>
      <c r="E29" s="33" t="s">
        <v>216</v>
      </c>
      <c r="F29" s="9" t="s">
        <v>218</v>
      </c>
      <c r="G29" s="33">
        <v>0</v>
      </c>
      <c r="H29" s="9" t="s">
        <v>29</v>
      </c>
      <c r="I29" s="9" t="s">
        <v>217</v>
      </c>
      <c r="J29" s="33" t="s">
        <v>593</v>
      </c>
      <c r="K29" s="36">
        <v>170</v>
      </c>
      <c r="L29" s="34" t="str">
        <f>HYPERLINK("http://www.centcols.org/util/geo/visuGen.php?code=FR-78-0170","FR-78-0170")</f>
        <v>FR-78-0170</v>
      </c>
      <c r="M29" s="32" t="s">
        <v>83</v>
      </c>
      <c r="N29" s="32">
        <v>0</v>
      </c>
      <c r="O29" s="32">
        <v>0</v>
      </c>
      <c r="P29" s="32"/>
      <c r="Q29" s="32" t="s">
        <v>219</v>
      </c>
      <c r="R29" s="32" t="s">
        <v>220</v>
      </c>
      <c r="S29" s="6">
        <v>2.021468</v>
      </c>
      <c r="T29" s="6">
        <v>48.762000999999998</v>
      </c>
      <c r="U29" s="7"/>
      <c r="W29" s="7"/>
      <c r="X29" s="7"/>
      <c r="AA29" s="10"/>
      <c r="AG29" s="11"/>
      <c r="AH29" s="11"/>
      <c r="AI29" s="12"/>
      <c r="AJ29" s="12"/>
    </row>
    <row r="30" spans="1:39">
      <c r="A30" s="35"/>
      <c r="B30" s="35"/>
      <c r="C30" s="33" t="s">
        <v>588</v>
      </c>
      <c r="D30" s="33">
        <v>2</v>
      </c>
      <c r="E30" s="33" t="s">
        <v>221</v>
      </c>
      <c r="F30" s="9" t="s">
        <v>223</v>
      </c>
      <c r="G30" s="33">
        <v>0</v>
      </c>
      <c r="H30" s="9" t="s">
        <v>138</v>
      </c>
      <c r="I30" s="9" t="s">
        <v>222</v>
      </c>
      <c r="J30" s="33" t="s">
        <v>593</v>
      </c>
      <c r="K30" s="36">
        <v>94</v>
      </c>
      <c r="L30" s="34" t="str">
        <f>HYPERLINK("http://www.centcols.org/util/geo/visuGen.php?code=FR-86-0094","FR-86-0094")</f>
        <v>FR-86-0094</v>
      </c>
      <c r="M30" s="32" t="s">
        <v>224</v>
      </c>
      <c r="N30" s="32">
        <v>0</v>
      </c>
      <c r="O30" s="32">
        <v>0</v>
      </c>
      <c r="P30" s="32"/>
      <c r="Q30" s="32" t="s">
        <v>225</v>
      </c>
      <c r="R30" s="32" t="s">
        <v>226</v>
      </c>
      <c r="S30" s="6">
        <v>0.80474599999999996</v>
      </c>
      <c r="T30" s="6">
        <v>46.790146999999997</v>
      </c>
      <c r="U30" s="7"/>
      <c r="W30" s="7"/>
      <c r="X30" s="7"/>
      <c r="AA30" s="10"/>
      <c r="AG30" s="11"/>
      <c r="AH30" s="11"/>
      <c r="AI30" s="12"/>
      <c r="AJ30" s="12"/>
    </row>
    <row r="31" spans="1:39">
      <c r="A31" s="35"/>
      <c r="B31" s="35"/>
      <c r="C31" s="33" t="s">
        <v>588</v>
      </c>
      <c r="D31" s="33">
        <v>2</v>
      </c>
      <c r="E31" s="33" t="s">
        <v>227</v>
      </c>
      <c r="F31" s="9" t="s">
        <v>229</v>
      </c>
      <c r="G31" s="33">
        <v>0</v>
      </c>
      <c r="H31" s="9" t="s">
        <v>29</v>
      </c>
      <c r="I31" s="9" t="s">
        <v>228</v>
      </c>
      <c r="J31" s="33" t="s">
        <v>593</v>
      </c>
      <c r="K31" s="36">
        <v>227</v>
      </c>
      <c r="L31" s="34" t="str">
        <f>HYPERLINK("http://www.centcols.org/util/geo/visuGen.php?code=FR-86-0229","FR-86-0229")</f>
        <v>FR-86-0229</v>
      </c>
      <c r="M31" s="32" t="s">
        <v>83</v>
      </c>
      <c r="N31" s="32">
        <v>0</v>
      </c>
      <c r="O31" s="32">
        <v>0</v>
      </c>
      <c r="P31" s="32"/>
      <c r="Q31" s="32" t="s">
        <v>230</v>
      </c>
      <c r="R31" s="32" t="s">
        <v>231</v>
      </c>
      <c r="S31" s="6">
        <v>0.80664400000000003</v>
      </c>
      <c r="T31" s="6">
        <v>46.185372999999998</v>
      </c>
      <c r="U31" s="7"/>
      <c r="W31" s="7"/>
      <c r="X31" s="7"/>
      <c r="AA31" s="10"/>
      <c r="AG31" s="11"/>
      <c r="AH31" s="11"/>
      <c r="AI31" s="12"/>
      <c r="AJ31" s="12"/>
    </row>
    <row r="32" spans="1:39" s="8" customFormat="1">
      <c r="A32" s="37"/>
      <c r="B32" s="37"/>
      <c r="C32" s="33" t="s">
        <v>588</v>
      </c>
      <c r="D32" s="33">
        <v>2</v>
      </c>
      <c r="E32" s="38" t="s">
        <v>324</v>
      </c>
      <c r="F32" s="9" t="s">
        <v>325</v>
      </c>
      <c r="G32" s="33">
        <v>0</v>
      </c>
      <c r="H32" s="9" t="s">
        <v>325</v>
      </c>
      <c r="I32" s="9" t="s">
        <v>603</v>
      </c>
      <c r="J32" s="33" t="s">
        <v>596</v>
      </c>
      <c r="K32" s="39">
        <v>19</v>
      </c>
      <c r="L32" s="28" t="str">
        <f>HYPERLINK("http://www.centcols.org/util/geo/visuGen.php?code=NL-OV-0019","NL-OV-0019")</f>
        <v>NL-OV-0019</v>
      </c>
      <c r="M32" s="29" t="s">
        <v>83</v>
      </c>
      <c r="N32" s="32">
        <v>0</v>
      </c>
      <c r="O32" s="32">
        <v>0</v>
      </c>
      <c r="P32" s="32"/>
      <c r="Q32" s="29" t="s">
        <v>601</v>
      </c>
      <c r="R32" s="31" t="s">
        <v>602</v>
      </c>
      <c r="S32" s="40">
        <v>6.5338339999999997</v>
      </c>
      <c r="T32" s="30">
        <v>52.510205999999997</v>
      </c>
      <c r="U32" s="7"/>
      <c r="V32" s="25"/>
      <c r="W32" s="7"/>
      <c r="X32" s="7"/>
      <c r="Y32" s="25"/>
      <c r="Z32" s="25"/>
      <c r="AA32" s="10"/>
      <c r="AB32" s="25"/>
      <c r="AC32" s="25"/>
      <c r="AD32" s="25"/>
      <c r="AE32" s="25"/>
      <c r="AF32" s="25"/>
      <c r="AG32" s="14"/>
      <c r="AH32" s="14"/>
      <c r="AI32" s="15"/>
      <c r="AJ32" s="15"/>
      <c r="AK32" s="25"/>
      <c r="AL32" s="25"/>
      <c r="AM32" s="25"/>
    </row>
    <row r="33" spans="1:42">
      <c r="A33" s="35"/>
      <c r="B33" s="35"/>
      <c r="C33" s="33" t="s">
        <v>590</v>
      </c>
      <c r="D33" s="33">
        <v>3</v>
      </c>
      <c r="E33" s="33" t="s">
        <v>260</v>
      </c>
      <c r="F33" s="9" t="s">
        <v>262</v>
      </c>
      <c r="G33" s="33">
        <v>0</v>
      </c>
      <c r="H33" s="9" t="s">
        <v>15</v>
      </c>
      <c r="I33" s="9" t="s">
        <v>261</v>
      </c>
      <c r="J33" s="33" t="s">
        <v>589</v>
      </c>
      <c r="K33" s="36">
        <v>329</v>
      </c>
      <c r="L33" s="34" t="str">
        <f>HYPERLINK("http://www.centcols.org/util/geo/visuGen.php?code="&amp;E33,E33)</f>
        <v>BE-WLX-0329</v>
      </c>
      <c r="M33" s="32" t="s">
        <v>263</v>
      </c>
      <c r="N33" s="32">
        <v>0</v>
      </c>
      <c r="O33" s="32">
        <v>0</v>
      </c>
      <c r="P33" s="32"/>
      <c r="Q33" s="32" t="s">
        <v>264</v>
      </c>
      <c r="R33" s="32" t="s">
        <v>265</v>
      </c>
      <c r="S33" s="6">
        <v>5.5241600000000002</v>
      </c>
      <c r="T33" s="6">
        <v>50.316960000000002</v>
      </c>
      <c r="U33" s="7"/>
      <c r="W33" s="7"/>
      <c r="X33" s="7"/>
      <c r="AA33" s="10"/>
      <c r="AG33" s="11"/>
      <c r="AH33" s="11"/>
      <c r="AI33" s="12"/>
      <c r="AJ33" s="12"/>
    </row>
    <row r="34" spans="1:42">
      <c r="A34" s="35"/>
      <c r="B34" s="35"/>
      <c r="C34" s="33" t="s">
        <v>590</v>
      </c>
      <c r="D34" s="33">
        <v>3</v>
      </c>
      <c r="E34" s="33" t="s">
        <v>266</v>
      </c>
      <c r="F34" s="9" t="s">
        <v>268</v>
      </c>
      <c r="G34" s="33">
        <v>0</v>
      </c>
      <c r="H34" s="9" t="s">
        <v>29</v>
      </c>
      <c r="I34" s="9" t="s">
        <v>267</v>
      </c>
      <c r="J34" s="33" t="s">
        <v>589</v>
      </c>
      <c r="K34" s="36">
        <v>370</v>
      </c>
      <c r="L34" s="34" t="str">
        <f>HYPERLINK("http://www.centcols.org/util/geo/visuGen.php?code="&amp;E34,E34)</f>
        <v>BE-WLX-0370</v>
      </c>
      <c r="M34" s="32" t="s">
        <v>83</v>
      </c>
      <c r="N34" s="32">
        <v>0</v>
      </c>
      <c r="O34" s="32">
        <v>0</v>
      </c>
      <c r="P34" s="32"/>
      <c r="Q34" s="32" t="s">
        <v>269</v>
      </c>
      <c r="R34" s="32" t="s">
        <v>270</v>
      </c>
      <c r="S34" s="6">
        <v>5.5657699999999997</v>
      </c>
      <c r="T34" s="6">
        <v>50.340130000000002</v>
      </c>
      <c r="U34" s="7"/>
      <c r="W34" s="7"/>
      <c r="X34" s="7"/>
      <c r="AA34" s="10"/>
      <c r="AG34" s="11"/>
      <c r="AH34" s="11"/>
      <c r="AI34" s="12"/>
      <c r="AJ34" s="12"/>
    </row>
    <row r="35" spans="1:42">
      <c r="A35" s="35"/>
      <c r="B35" s="35"/>
      <c r="C35" s="33" t="s">
        <v>590</v>
      </c>
      <c r="D35" s="33">
        <v>3</v>
      </c>
      <c r="E35" s="33" t="s">
        <v>271</v>
      </c>
      <c r="F35" s="9" t="s">
        <v>273</v>
      </c>
      <c r="G35" s="33">
        <v>0</v>
      </c>
      <c r="H35" s="9" t="s">
        <v>272</v>
      </c>
      <c r="I35" s="9" t="s">
        <v>49</v>
      </c>
      <c r="J35" s="33" t="s">
        <v>589</v>
      </c>
      <c r="K35" s="36">
        <v>464</v>
      </c>
      <c r="L35" s="34" t="str">
        <f>HYPERLINK("http://www.centcols.org/util/geo/visuGen.php?code="&amp;E35,E35)</f>
        <v>BE-WLX-0464</v>
      </c>
      <c r="M35" s="32" t="s">
        <v>274</v>
      </c>
      <c r="N35" s="32">
        <v>0</v>
      </c>
      <c r="O35" s="32">
        <v>0</v>
      </c>
      <c r="P35" s="32"/>
      <c r="Q35" s="32" t="s">
        <v>275</v>
      </c>
      <c r="R35" s="32" t="s">
        <v>276</v>
      </c>
      <c r="S35" s="6">
        <v>5.6306200000000004</v>
      </c>
      <c r="T35" s="6">
        <v>50.296700000000001</v>
      </c>
      <c r="U35" s="7"/>
      <c r="W35" s="7"/>
      <c r="X35" s="7"/>
      <c r="AA35" s="10"/>
      <c r="AG35" s="11"/>
      <c r="AH35" s="11"/>
      <c r="AI35" s="12"/>
      <c r="AJ35" s="12"/>
    </row>
    <row r="36" spans="1:42">
      <c r="A36" s="35"/>
      <c r="B36" s="35"/>
      <c r="C36" s="33" t="s">
        <v>590</v>
      </c>
      <c r="D36" s="33">
        <v>3</v>
      </c>
      <c r="E36" s="33" t="s">
        <v>357</v>
      </c>
      <c r="F36" s="9" t="s">
        <v>360</v>
      </c>
      <c r="G36" s="33">
        <v>0</v>
      </c>
      <c r="H36" s="9" t="s">
        <v>358</v>
      </c>
      <c r="I36" s="9" t="s">
        <v>359</v>
      </c>
      <c r="J36" s="33" t="s">
        <v>592</v>
      </c>
      <c r="K36" s="36">
        <v>191</v>
      </c>
      <c r="L36" s="34" t="str">
        <f>HYPERLINK("http://www.centcols.org/util/geo/visuGen.php?code=DE-NI-0160","DE-NI-0160")</f>
        <v>DE-NI-0160</v>
      </c>
      <c r="M36" s="32" t="s">
        <v>363</v>
      </c>
      <c r="N36" s="32">
        <v>0</v>
      </c>
      <c r="O36" s="32">
        <v>0</v>
      </c>
      <c r="P36" s="32"/>
      <c r="Q36" s="32" t="s">
        <v>361</v>
      </c>
      <c r="R36" s="32" t="s">
        <v>362</v>
      </c>
      <c r="S36" s="6">
        <v>8.0162499999999994</v>
      </c>
      <c r="T36" s="6">
        <v>52.196390000000001</v>
      </c>
      <c r="U36" s="7"/>
      <c r="W36" s="7"/>
      <c r="X36" s="7"/>
      <c r="AA36" s="10"/>
      <c r="AG36" s="11"/>
      <c r="AH36" s="11"/>
      <c r="AI36" s="12"/>
      <c r="AJ36" s="12"/>
      <c r="AN36">
        <v>3814</v>
      </c>
      <c r="AO36">
        <v>3432808</v>
      </c>
      <c r="AP36">
        <v>5785212</v>
      </c>
    </row>
    <row r="37" spans="1:42">
      <c r="A37" s="35"/>
      <c r="B37" s="35"/>
      <c r="C37" s="33" t="s">
        <v>590</v>
      </c>
      <c r="D37" s="33">
        <v>3</v>
      </c>
      <c r="E37" s="33" t="s">
        <v>393</v>
      </c>
      <c r="F37" s="9" t="s">
        <v>396</v>
      </c>
      <c r="G37" s="33">
        <v>0</v>
      </c>
      <c r="H37" s="9" t="s">
        <v>394</v>
      </c>
      <c r="I37" s="9" t="s">
        <v>395</v>
      </c>
      <c r="J37" s="33" t="s">
        <v>592</v>
      </c>
      <c r="K37" s="36">
        <v>128</v>
      </c>
      <c r="L37" s="34" t="str">
        <f>HYPERLINK("http://www.centcols.org/util/geo/visuGen.php?code=DE-NW-0128","DE-NW-0128")</f>
        <v>DE-NW-0128</v>
      </c>
      <c r="M37" s="32" t="s">
        <v>399</v>
      </c>
      <c r="N37" s="32">
        <v>0</v>
      </c>
      <c r="O37" s="32">
        <v>0</v>
      </c>
      <c r="P37" s="32"/>
      <c r="Q37" s="32" t="s">
        <v>397</v>
      </c>
      <c r="R37" s="32" t="s">
        <v>398</v>
      </c>
      <c r="S37" s="6">
        <v>8.7557799999999997</v>
      </c>
      <c r="T37" s="6">
        <v>52.27478</v>
      </c>
      <c r="U37" s="7"/>
      <c r="W37" s="7"/>
      <c r="X37" s="7"/>
      <c r="AA37" s="10"/>
      <c r="AG37" s="11"/>
      <c r="AH37" s="11"/>
      <c r="AI37" s="12"/>
      <c r="AJ37" s="12"/>
      <c r="AN37">
        <v>3718</v>
      </c>
      <c r="AO37">
        <v>2688122</v>
      </c>
      <c r="AP37">
        <v>5797058</v>
      </c>
    </row>
    <row r="38" spans="1:42">
      <c r="A38" s="35"/>
      <c r="B38" s="35"/>
      <c r="C38" s="33" t="s">
        <v>590</v>
      </c>
      <c r="D38" s="33">
        <v>3</v>
      </c>
      <c r="E38" s="33" t="s">
        <v>410</v>
      </c>
      <c r="F38" s="9" t="s">
        <v>413</v>
      </c>
      <c r="G38" s="33">
        <v>0</v>
      </c>
      <c r="H38" s="9" t="s">
        <v>411</v>
      </c>
      <c r="I38" s="9" t="s">
        <v>412</v>
      </c>
      <c r="J38" s="33" t="s">
        <v>592</v>
      </c>
      <c r="K38" s="36">
        <v>205</v>
      </c>
      <c r="L38" s="34" t="str">
        <f>HYPERLINK("http://www.centcols.org/util/geo/visuGen.php?code=DE-NW-0210","DE-NW-0210")</f>
        <v>DE-NW-0210</v>
      </c>
      <c r="M38" s="32" t="s">
        <v>416</v>
      </c>
      <c r="N38" s="32">
        <v>0</v>
      </c>
      <c r="O38" s="32">
        <v>0</v>
      </c>
      <c r="P38" s="32"/>
      <c r="Q38" s="32" t="s">
        <v>414</v>
      </c>
      <c r="R38" s="32" t="s">
        <v>415</v>
      </c>
      <c r="S38" s="6">
        <v>7.2725</v>
      </c>
      <c r="T38" s="6">
        <v>50.951219999999999</v>
      </c>
      <c r="U38" s="7"/>
      <c r="W38" s="7"/>
      <c r="X38" s="7"/>
      <c r="AA38" s="10"/>
      <c r="AG38" s="11"/>
      <c r="AH38" s="11"/>
      <c r="AI38" s="12"/>
      <c r="AJ38" s="12"/>
      <c r="AN38">
        <v>5009</v>
      </c>
      <c r="AO38">
        <v>2589460</v>
      </c>
      <c r="AP38">
        <v>5646992</v>
      </c>
    </row>
    <row r="39" spans="1:42">
      <c r="A39" s="35"/>
      <c r="B39" s="35"/>
      <c r="C39" s="33" t="s">
        <v>590</v>
      </c>
      <c r="D39" s="33">
        <v>3</v>
      </c>
      <c r="E39" s="33" t="s">
        <v>438</v>
      </c>
      <c r="F39" s="9" t="s">
        <v>440</v>
      </c>
      <c r="G39" s="33">
        <v>0</v>
      </c>
      <c r="H39" s="9" t="s">
        <v>439</v>
      </c>
      <c r="I39" s="9" t="s">
        <v>341</v>
      </c>
      <c r="J39" s="33" t="s">
        <v>592</v>
      </c>
      <c r="K39" s="36">
        <v>330</v>
      </c>
      <c r="L39" s="34" t="str">
        <f>HYPERLINK("http://www.centcols.org/util/geo/visuGen.php?code=DE-NW-0330","DE-NW-0330")</f>
        <v>DE-NW-0330</v>
      </c>
      <c r="M39" s="32" t="s">
        <v>443</v>
      </c>
      <c r="N39" s="32">
        <v>0</v>
      </c>
      <c r="O39" s="32">
        <v>0</v>
      </c>
      <c r="P39" s="32"/>
      <c r="Q39" s="32" t="s">
        <v>441</v>
      </c>
      <c r="R39" s="32" t="s">
        <v>442</v>
      </c>
      <c r="S39" s="6">
        <v>7.3132799999999998</v>
      </c>
      <c r="T39" s="6">
        <v>51.143940000000001</v>
      </c>
      <c r="U39" s="7"/>
      <c r="W39" s="7"/>
      <c r="X39" s="7"/>
      <c r="AA39" s="10"/>
      <c r="AG39" s="11"/>
      <c r="AH39" s="11"/>
      <c r="AI39" s="12"/>
      <c r="AJ39" s="12"/>
      <c r="AN39">
        <v>4809</v>
      </c>
      <c r="AO39">
        <v>2591944</v>
      </c>
      <c r="AP39">
        <v>5668481</v>
      </c>
    </row>
    <row r="40" spans="1:42" ht="22.5">
      <c r="A40" s="35"/>
      <c r="B40" s="35"/>
      <c r="C40" s="33" t="s">
        <v>590</v>
      </c>
      <c r="D40" s="33">
        <v>3</v>
      </c>
      <c r="E40" s="33" t="s">
        <v>444</v>
      </c>
      <c r="F40" s="9" t="s">
        <v>447</v>
      </c>
      <c r="G40" s="33">
        <v>0</v>
      </c>
      <c r="H40" s="9" t="s">
        <v>445</v>
      </c>
      <c r="I40" s="9" t="s">
        <v>446</v>
      </c>
      <c r="J40" s="33" t="s">
        <v>592</v>
      </c>
      <c r="K40" s="36">
        <v>335</v>
      </c>
      <c r="L40" s="34" t="str">
        <f>HYPERLINK("http://www.centcols.org/util/geo/visuGen.php?code=DE-NW-0335","DE-NW-0335")</f>
        <v>DE-NW-0335</v>
      </c>
      <c r="M40" s="32" t="s">
        <v>363</v>
      </c>
      <c r="N40" s="32">
        <v>0</v>
      </c>
      <c r="O40" s="32">
        <v>0</v>
      </c>
      <c r="P40" s="32"/>
      <c r="Q40" s="32" t="s">
        <v>448</v>
      </c>
      <c r="R40" s="32" t="s">
        <v>449</v>
      </c>
      <c r="S40" s="6">
        <v>7.6935000000000002</v>
      </c>
      <c r="T40" s="6">
        <v>51.359810000000003</v>
      </c>
      <c r="U40" s="7"/>
      <c r="W40" s="7"/>
      <c r="X40" s="7"/>
      <c r="AA40" s="10"/>
      <c r="AG40" s="11"/>
      <c r="AH40" s="11"/>
      <c r="AI40" s="12"/>
      <c r="AJ40" s="12"/>
      <c r="AN40">
        <v>4612</v>
      </c>
      <c r="AO40">
        <v>3409073</v>
      </c>
      <c r="AP40">
        <v>5692484</v>
      </c>
    </row>
    <row r="41" spans="1:42">
      <c r="A41" s="35"/>
      <c r="B41" s="35"/>
      <c r="C41" s="33" t="s">
        <v>590</v>
      </c>
      <c r="D41" s="33">
        <v>3</v>
      </c>
      <c r="E41" s="33" t="s">
        <v>462</v>
      </c>
      <c r="F41" s="9" t="s">
        <v>464</v>
      </c>
      <c r="G41" s="33">
        <v>2</v>
      </c>
      <c r="H41" s="9" t="s">
        <v>463</v>
      </c>
      <c r="I41" s="9" t="s">
        <v>349</v>
      </c>
      <c r="J41" s="33" t="s">
        <v>592</v>
      </c>
      <c r="K41" s="36">
        <v>361</v>
      </c>
      <c r="L41" s="34" t="str">
        <f>HYPERLINK("http://www.centcols.org/util/geo/visuGen.php?code=DE-NW-0361","DE-NW-0361")</f>
        <v>DE-NW-0361</v>
      </c>
      <c r="M41" s="32" t="s">
        <v>165</v>
      </c>
      <c r="N41" s="32">
        <v>1</v>
      </c>
      <c r="O41" s="32">
        <v>10</v>
      </c>
      <c r="P41" s="32"/>
      <c r="Q41" s="32" t="s">
        <v>465</v>
      </c>
      <c r="R41" s="32" t="s">
        <v>466</v>
      </c>
      <c r="S41" s="6">
        <v>7.7105300000000003</v>
      </c>
      <c r="T41" s="6">
        <v>51.357779999999998</v>
      </c>
      <c r="U41" s="7"/>
      <c r="W41" s="7"/>
      <c r="X41" s="7"/>
      <c r="AA41" s="10"/>
      <c r="AG41" s="11"/>
      <c r="AH41" s="11"/>
      <c r="AI41" s="12"/>
      <c r="AJ41" s="12"/>
      <c r="AN41">
        <v>4612</v>
      </c>
      <c r="AO41">
        <v>3410256</v>
      </c>
      <c r="AP41">
        <v>5692236</v>
      </c>
    </row>
    <row r="42" spans="1:42">
      <c r="A42" s="35"/>
      <c r="B42" s="35"/>
      <c r="C42" s="33" t="s">
        <v>590</v>
      </c>
      <c r="D42" s="33">
        <v>3</v>
      </c>
      <c r="E42" s="33" t="s">
        <v>502</v>
      </c>
      <c r="F42" s="9" t="s">
        <v>504</v>
      </c>
      <c r="G42" s="33">
        <v>0</v>
      </c>
      <c r="H42" s="9" t="s">
        <v>503</v>
      </c>
      <c r="I42" s="9" t="s">
        <v>412</v>
      </c>
      <c r="J42" s="33" t="s">
        <v>592</v>
      </c>
      <c r="K42" s="36">
        <v>498</v>
      </c>
      <c r="L42" s="34" t="str">
        <f>HYPERLINK("http://www.centcols.org/util/geo/visuGen.php?code=DE-NW-0498","DE-NW-0498")</f>
        <v>DE-NW-0498</v>
      </c>
      <c r="M42" s="32" t="s">
        <v>507</v>
      </c>
      <c r="N42" s="32">
        <v>0</v>
      </c>
      <c r="O42" s="32">
        <v>0</v>
      </c>
      <c r="P42" s="32"/>
      <c r="Q42" s="32" t="s">
        <v>505</v>
      </c>
      <c r="R42" s="32" t="s">
        <v>506</v>
      </c>
      <c r="S42" s="6">
        <v>6.6291399999999996</v>
      </c>
      <c r="T42" s="6">
        <v>50.520560000000003</v>
      </c>
      <c r="U42" s="7"/>
      <c r="W42" s="7"/>
      <c r="X42" s="7"/>
      <c r="AA42" s="10"/>
      <c r="AG42" s="11"/>
      <c r="AH42" s="11"/>
      <c r="AI42" s="12"/>
      <c r="AJ42" s="12"/>
      <c r="AN42">
        <v>5405</v>
      </c>
      <c r="AO42">
        <v>2544659</v>
      </c>
      <c r="AP42">
        <v>5598501</v>
      </c>
    </row>
    <row r="43" spans="1:42">
      <c r="A43" s="35"/>
      <c r="B43" s="35"/>
      <c r="C43" s="33" t="s">
        <v>590</v>
      </c>
      <c r="D43" s="33">
        <v>3</v>
      </c>
      <c r="E43" s="33" t="s">
        <v>21</v>
      </c>
      <c r="F43" s="9" t="s">
        <v>24</v>
      </c>
      <c r="G43" s="33">
        <v>0</v>
      </c>
      <c r="H43" s="9" t="s">
        <v>22</v>
      </c>
      <c r="I43" s="9" t="s">
        <v>23</v>
      </c>
      <c r="J43" s="33" t="s">
        <v>593</v>
      </c>
      <c r="K43" s="36">
        <v>265</v>
      </c>
      <c r="L43" s="34" t="str">
        <f>HYPERLINK("http://www.centcols.org/util/geo/visuGen.php?code=FR-08-0282","FR-08-0282")</f>
        <v>FR-08-0282</v>
      </c>
      <c r="M43" s="32" t="s">
        <v>25</v>
      </c>
      <c r="N43" s="32">
        <v>0</v>
      </c>
      <c r="O43" s="32">
        <v>0</v>
      </c>
      <c r="P43" s="32"/>
      <c r="Q43" s="32" t="s">
        <v>26</v>
      </c>
      <c r="R43" s="32" t="s">
        <v>27</v>
      </c>
      <c r="S43" s="6">
        <v>4.8839839999999999</v>
      </c>
      <c r="T43" s="6">
        <v>49.675172000000003</v>
      </c>
      <c r="U43" s="7"/>
      <c r="W43" s="7"/>
      <c r="X43" s="7"/>
      <c r="AA43" s="10"/>
      <c r="AG43" s="11"/>
      <c r="AH43" s="11"/>
      <c r="AI43" s="12"/>
      <c r="AJ43" s="12"/>
    </row>
    <row r="44" spans="1:42">
      <c r="A44" s="35"/>
      <c r="B44" s="35"/>
      <c r="C44" s="33" t="s">
        <v>590</v>
      </c>
      <c r="D44" s="33">
        <v>3</v>
      </c>
      <c r="E44" s="33" t="s">
        <v>41</v>
      </c>
      <c r="F44" s="9" t="s">
        <v>44</v>
      </c>
      <c r="G44" s="33">
        <v>0</v>
      </c>
      <c r="H44" s="9" t="s">
        <v>42</v>
      </c>
      <c r="I44" s="9" t="s">
        <v>43</v>
      </c>
      <c r="J44" s="33" t="s">
        <v>593</v>
      </c>
      <c r="K44" s="36">
        <v>312</v>
      </c>
      <c r="L44" s="34" t="str">
        <f>HYPERLINK("http://www.centcols.org/util/geo/visuGen.php?code=FR-08-0312","FR-08-0312")</f>
        <v>FR-08-0312</v>
      </c>
      <c r="M44" s="32" t="s">
        <v>45</v>
      </c>
      <c r="N44" s="32">
        <v>0</v>
      </c>
      <c r="O44" s="32">
        <v>0</v>
      </c>
      <c r="P44" s="32"/>
      <c r="Q44" s="32" t="s">
        <v>46</v>
      </c>
      <c r="R44" s="32" t="s">
        <v>47</v>
      </c>
      <c r="S44" s="6">
        <v>4.9214510000000002</v>
      </c>
      <c r="T44" s="6">
        <v>49.656143</v>
      </c>
      <c r="U44" s="7"/>
      <c r="W44" s="7"/>
      <c r="X44" s="7"/>
      <c r="AA44" s="10"/>
      <c r="AG44" s="11"/>
      <c r="AH44" s="11"/>
      <c r="AI44" s="12"/>
      <c r="AJ44" s="12"/>
    </row>
    <row r="45" spans="1:42">
      <c r="A45" s="35"/>
      <c r="B45" s="35"/>
      <c r="C45" s="33" t="s">
        <v>590</v>
      </c>
      <c r="D45" s="33">
        <v>3</v>
      </c>
      <c r="E45" s="33" t="s">
        <v>54</v>
      </c>
      <c r="F45" s="9" t="s">
        <v>56</v>
      </c>
      <c r="G45" s="33">
        <v>0</v>
      </c>
      <c r="H45" s="9" t="s">
        <v>22</v>
      </c>
      <c r="I45" s="9" t="s">
        <v>55</v>
      </c>
      <c r="J45" s="33" t="s">
        <v>593</v>
      </c>
      <c r="K45" s="36">
        <v>181</v>
      </c>
      <c r="L45" s="34" t="str">
        <f>HYPERLINK("http://www.centcols.org/util/geo/visuGen.php?code=FR-10-0181","FR-10-0181")</f>
        <v>FR-10-0181</v>
      </c>
      <c r="M45" s="32" t="s">
        <v>57</v>
      </c>
      <c r="N45" s="32">
        <v>0</v>
      </c>
      <c r="O45" s="32">
        <v>0</v>
      </c>
      <c r="P45" s="32" t="s">
        <v>58</v>
      </c>
      <c r="Q45" s="32" t="s">
        <v>59</v>
      </c>
      <c r="R45" s="32" t="s">
        <v>60</v>
      </c>
      <c r="S45" s="6">
        <v>4.3321430000000003</v>
      </c>
      <c r="T45" s="6">
        <v>48.600160000000002</v>
      </c>
      <c r="U45" s="7"/>
      <c r="W45" s="7"/>
      <c r="X45" s="7"/>
      <c r="AA45" s="10"/>
      <c r="AG45" s="11"/>
      <c r="AH45" s="11"/>
      <c r="AI45" s="12"/>
      <c r="AJ45" s="12"/>
    </row>
    <row r="46" spans="1:42">
      <c r="A46" s="35"/>
      <c r="B46" s="35"/>
      <c r="C46" s="33" t="s">
        <v>590</v>
      </c>
      <c r="D46" s="33">
        <v>3</v>
      </c>
      <c r="E46" s="33" t="s">
        <v>117</v>
      </c>
      <c r="F46" s="9" t="s">
        <v>119</v>
      </c>
      <c r="G46" s="33">
        <v>0</v>
      </c>
      <c r="H46" s="9" t="s">
        <v>29</v>
      </c>
      <c r="I46" s="9" t="s">
        <v>118</v>
      </c>
      <c r="J46" s="33" t="s">
        <v>593</v>
      </c>
      <c r="K46" s="36">
        <v>252</v>
      </c>
      <c r="L46" s="34" t="str">
        <f>HYPERLINK("http://www.centcols.org/util/geo/visuGen.php?code=FR-36-0252","FR-36-0252")</f>
        <v>FR-36-0252</v>
      </c>
      <c r="M46" s="32" t="s">
        <v>120</v>
      </c>
      <c r="N46" s="32">
        <v>0</v>
      </c>
      <c r="O46" s="32">
        <v>0</v>
      </c>
      <c r="P46" s="32"/>
      <c r="Q46" s="32" t="s">
        <v>121</v>
      </c>
      <c r="R46" s="32" t="s">
        <v>122</v>
      </c>
      <c r="S46" s="6">
        <v>1.613828</v>
      </c>
      <c r="T46" s="6">
        <v>46.531224999999999</v>
      </c>
      <c r="U46" s="7"/>
      <c r="W46" s="7"/>
      <c r="X46" s="7"/>
      <c r="AA46" s="10"/>
      <c r="AG46" s="11"/>
      <c r="AH46" s="11"/>
      <c r="AI46" s="12"/>
      <c r="AJ46" s="12"/>
    </row>
    <row r="47" spans="1:42">
      <c r="A47" s="35"/>
      <c r="B47" s="35"/>
      <c r="C47" s="33" t="s">
        <v>590</v>
      </c>
      <c r="D47" s="33">
        <v>3</v>
      </c>
      <c r="E47" s="33" t="s">
        <v>232</v>
      </c>
      <c r="F47" s="9" t="s">
        <v>235</v>
      </c>
      <c r="G47" s="33">
        <v>0</v>
      </c>
      <c r="H47" s="9" t="s">
        <v>233</v>
      </c>
      <c r="I47" s="9" t="s">
        <v>234</v>
      </c>
      <c r="J47" s="33" t="s">
        <v>593</v>
      </c>
      <c r="K47" s="36">
        <v>433</v>
      </c>
      <c r="L47" s="34" t="str">
        <f>HYPERLINK("http://www.centcols.org/util/geo/visuGen.php?code=FR-87-0433","FR-87-0433")</f>
        <v>FR-87-0433</v>
      </c>
      <c r="M47" s="32" t="s">
        <v>236</v>
      </c>
      <c r="N47" s="32">
        <v>0</v>
      </c>
      <c r="O47" s="32">
        <v>0</v>
      </c>
      <c r="P47" s="32"/>
      <c r="Q47" s="32" t="s">
        <v>237</v>
      </c>
      <c r="R47" s="32" t="s">
        <v>238</v>
      </c>
      <c r="S47" s="6">
        <v>0.96727799999999997</v>
      </c>
      <c r="T47" s="6">
        <v>46.023442000000003</v>
      </c>
      <c r="U47" s="7"/>
      <c r="W47" s="7"/>
      <c r="X47" s="7"/>
      <c r="AA47" s="10"/>
      <c r="AG47" s="11"/>
      <c r="AH47" s="11"/>
      <c r="AI47" s="12"/>
      <c r="AJ47" s="12"/>
    </row>
    <row r="48" spans="1:42">
      <c r="A48" s="35"/>
      <c r="B48" s="35"/>
      <c r="C48" s="33" t="s">
        <v>590</v>
      </c>
      <c r="D48" s="33">
        <v>3</v>
      </c>
      <c r="E48" s="33" t="s">
        <v>245</v>
      </c>
      <c r="F48" s="9" t="s">
        <v>247</v>
      </c>
      <c r="G48" s="33">
        <v>0</v>
      </c>
      <c r="H48" s="9" t="s">
        <v>42</v>
      </c>
      <c r="I48" s="9" t="s">
        <v>246</v>
      </c>
      <c r="J48" s="33" t="s">
        <v>593</v>
      </c>
      <c r="K48" s="36">
        <v>509</v>
      </c>
      <c r="L48" s="34" t="str">
        <f>HYPERLINK("http://www.centcols.org/util/geo/visuGen.php?code=FR-87-0480","FR-87-0480")</f>
        <v>FR-87-0480</v>
      </c>
      <c r="M48" s="32" t="s">
        <v>83</v>
      </c>
      <c r="N48" s="32">
        <v>0</v>
      </c>
      <c r="O48" s="32">
        <v>0</v>
      </c>
      <c r="P48" s="32"/>
      <c r="Q48" s="32" t="s">
        <v>248</v>
      </c>
      <c r="R48" s="32" t="s">
        <v>249</v>
      </c>
      <c r="S48" s="6">
        <v>1.2820689999999999</v>
      </c>
      <c r="T48" s="6">
        <v>45.961643000000002</v>
      </c>
      <c r="U48" s="7"/>
      <c r="W48" s="7"/>
      <c r="X48" s="7"/>
      <c r="AA48" s="10"/>
      <c r="AG48" s="11"/>
      <c r="AH48" s="11"/>
      <c r="AI48" s="12"/>
      <c r="AJ48" s="12"/>
    </row>
    <row r="49" spans="1:42">
      <c r="A49" s="35"/>
      <c r="B49" s="35"/>
      <c r="C49" s="33" t="s">
        <v>590</v>
      </c>
      <c r="D49" s="33">
        <v>3</v>
      </c>
      <c r="E49" s="38" t="s">
        <v>607</v>
      </c>
      <c r="F49" s="9" t="s">
        <v>304</v>
      </c>
      <c r="G49" s="33">
        <v>1</v>
      </c>
      <c r="H49" s="9" t="s">
        <v>303</v>
      </c>
      <c r="I49" s="9" t="s">
        <v>304</v>
      </c>
      <c r="J49" s="33" t="s">
        <v>595</v>
      </c>
      <c r="K49" s="41">
        <v>360</v>
      </c>
      <c r="L49" s="34" t="str">
        <f>HYPERLINK("http://www.centcols.org/util/geo/visuGen.php?code="&amp;E49,E49)</f>
        <v>LU-WI-0360</v>
      </c>
      <c r="M49" s="42" t="s">
        <v>305</v>
      </c>
      <c r="N49" s="42">
        <v>1</v>
      </c>
      <c r="O49" s="42"/>
      <c r="P49" s="42"/>
      <c r="Q49" s="32" t="s">
        <v>306</v>
      </c>
      <c r="R49" s="32" t="s">
        <v>307</v>
      </c>
      <c r="S49" s="42">
        <v>5.9659399999999998</v>
      </c>
      <c r="T49" s="42">
        <v>49.970640000000003</v>
      </c>
      <c r="U49" s="15"/>
      <c r="W49" s="26"/>
      <c r="X49" s="7"/>
      <c r="AA49" s="10"/>
      <c r="AG49" s="14"/>
      <c r="AH49" s="11"/>
      <c r="AI49" s="15"/>
      <c r="AJ49" s="15"/>
    </row>
    <row r="50" spans="1:42">
      <c r="A50" s="35"/>
      <c r="B50" s="35"/>
      <c r="C50" s="33" t="s">
        <v>590</v>
      </c>
      <c r="D50" s="33">
        <v>3</v>
      </c>
      <c r="E50" s="38" t="s">
        <v>316</v>
      </c>
      <c r="F50" s="9" t="s">
        <v>319</v>
      </c>
      <c r="G50" s="33">
        <v>0</v>
      </c>
      <c r="H50" s="9" t="s">
        <v>317</v>
      </c>
      <c r="I50" s="9" t="s">
        <v>318</v>
      </c>
      <c r="J50" s="33" t="s">
        <v>596</v>
      </c>
      <c r="K50" s="39">
        <v>270</v>
      </c>
      <c r="L50" s="34" t="str">
        <f>HYPERLINK("http://www.centcols.org/util/geo/visuGen.php?code="&amp;E50,E50)</f>
        <v>NL-LI-0270</v>
      </c>
      <c r="M50" s="32" t="s">
        <v>320</v>
      </c>
      <c r="N50" s="32">
        <v>0</v>
      </c>
      <c r="O50" s="32">
        <v>0</v>
      </c>
      <c r="P50" s="32" t="s">
        <v>321</v>
      </c>
      <c r="Q50" s="32" t="s">
        <v>322</v>
      </c>
      <c r="R50" s="32" t="s">
        <v>323</v>
      </c>
      <c r="S50" s="6">
        <v>6.0012699999999999</v>
      </c>
      <c r="T50" s="6">
        <v>50.75376</v>
      </c>
      <c r="U50" s="7"/>
      <c r="W50" s="7"/>
      <c r="X50" s="7"/>
      <c r="AA50" s="10"/>
      <c r="AG50" s="14"/>
      <c r="AH50" s="14"/>
      <c r="AI50" s="15"/>
      <c r="AJ50" s="15"/>
    </row>
    <row r="51" spans="1:42">
      <c r="A51" s="35"/>
      <c r="B51" s="35"/>
      <c r="C51" s="33" t="s">
        <v>591</v>
      </c>
      <c r="D51" s="33">
        <v>4</v>
      </c>
      <c r="E51" s="33" t="s">
        <v>326</v>
      </c>
      <c r="F51" s="9" t="s">
        <v>329</v>
      </c>
      <c r="G51" s="33">
        <v>0</v>
      </c>
      <c r="H51" s="9" t="s">
        <v>327</v>
      </c>
      <c r="I51" s="9" t="s">
        <v>328</v>
      </c>
      <c r="J51" s="33" t="s">
        <v>592</v>
      </c>
      <c r="K51" s="36">
        <v>367</v>
      </c>
      <c r="L51" s="34" t="str">
        <f>HYPERLINK("http://www.centcols.org/util/geo/visuGen.php?code=DE-HE-0367","DE-HE-0367")</f>
        <v>DE-HE-0367</v>
      </c>
      <c r="M51" s="32" t="s">
        <v>332</v>
      </c>
      <c r="N51" s="32">
        <v>0</v>
      </c>
      <c r="O51" s="32">
        <v>0</v>
      </c>
      <c r="P51" s="32"/>
      <c r="Q51" s="32" t="s">
        <v>330</v>
      </c>
      <c r="R51" s="32" t="s">
        <v>331</v>
      </c>
      <c r="S51" s="6">
        <v>8.8210599999999992</v>
      </c>
      <c r="T51" s="6">
        <v>51.132190000000001</v>
      </c>
      <c r="U51" s="7"/>
      <c r="W51" s="7"/>
      <c r="X51" s="7"/>
      <c r="AA51" s="10"/>
      <c r="AG51" s="11"/>
      <c r="AH51" s="11"/>
      <c r="AI51" s="12"/>
      <c r="AJ51" s="12"/>
      <c r="AN51">
        <v>4818</v>
      </c>
      <c r="AO51">
        <v>3487547</v>
      </c>
      <c r="AP51">
        <v>5666367</v>
      </c>
    </row>
    <row r="52" spans="1:42" ht="22.5">
      <c r="A52" s="35"/>
      <c r="B52" s="35"/>
      <c r="C52" s="33" t="s">
        <v>591</v>
      </c>
      <c r="D52" s="33">
        <v>4</v>
      </c>
      <c r="E52" s="33" t="s">
        <v>333</v>
      </c>
      <c r="F52" s="9" t="s">
        <v>336</v>
      </c>
      <c r="G52" s="33">
        <v>2</v>
      </c>
      <c r="H52" s="9" t="s">
        <v>334</v>
      </c>
      <c r="I52" s="9" t="s">
        <v>335</v>
      </c>
      <c r="J52" s="33" t="s">
        <v>592</v>
      </c>
      <c r="K52" s="36">
        <v>375</v>
      </c>
      <c r="L52" s="34" t="str">
        <f>HYPERLINK("http://www.centcols.org/util/geo/visuGen.php?code=DE-HE-0375","DE-HE-0375")</f>
        <v>DE-HE-0375</v>
      </c>
      <c r="M52" s="32" t="s">
        <v>165</v>
      </c>
      <c r="N52" s="32">
        <v>1</v>
      </c>
      <c r="O52" s="32">
        <v>10</v>
      </c>
      <c r="P52" s="32"/>
      <c r="Q52" s="32" t="s">
        <v>337</v>
      </c>
      <c r="R52" s="32" t="s">
        <v>338</v>
      </c>
      <c r="S52" s="6">
        <v>8.9886900000000001</v>
      </c>
      <c r="T52" s="6">
        <v>51.44408</v>
      </c>
      <c r="U52" s="7"/>
      <c r="W52" s="7"/>
      <c r="X52" s="7"/>
      <c r="AA52" s="10"/>
      <c r="AG52" s="11"/>
      <c r="AH52" s="11"/>
      <c r="AI52" s="12"/>
      <c r="AJ52" s="12"/>
      <c r="AN52">
        <v>4519</v>
      </c>
      <c r="AO52">
        <v>3499287</v>
      </c>
      <c r="AP52">
        <v>5701051</v>
      </c>
    </row>
    <row r="53" spans="1:42">
      <c r="A53" s="35"/>
      <c r="B53" s="35"/>
      <c r="C53" s="33" t="s">
        <v>591</v>
      </c>
      <c r="D53" s="33">
        <v>4</v>
      </c>
      <c r="E53" s="33" t="s">
        <v>339</v>
      </c>
      <c r="F53" s="9" t="s">
        <v>342</v>
      </c>
      <c r="G53" s="33">
        <v>0</v>
      </c>
      <c r="H53" s="9" t="s">
        <v>340</v>
      </c>
      <c r="I53" s="9" t="s">
        <v>341</v>
      </c>
      <c r="J53" s="33" t="s">
        <v>592</v>
      </c>
      <c r="K53" s="36">
        <v>578</v>
      </c>
      <c r="L53" s="34" t="str">
        <f>HYPERLINK("http://www.centcols.org/util/geo/visuGen.php?code=DE-HE-0578","DE-HE-0578")</f>
        <v>DE-HE-0578</v>
      </c>
      <c r="M53" s="32" t="s">
        <v>345</v>
      </c>
      <c r="N53" s="32">
        <v>0</v>
      </c>
      <c r="O53" s="32">
        <v>0</v>
      </c>
      <c r="P53" s="32" t="s">
        <v>346</v>
      </c>
      <c r="Q53" s="32" t="s">
        <v>343</v>
      </c>
      <c r="R53" s="32" t="s">
        <v>344</v>
      </c>
      <c r="S53" s="6">
        <v>8.2262500000000003</v>
      </c>
      <c r="T53" s="6">
        <v>50.84778</v>
      </c>
      <c r="U53" s="7"/>
      <c r="W53" s="7"/>
      <c r="X53" s="7"/>
      <c r="AA53" s="10"/>
      <c r="AG53" s="11"/>
      <c r="AH53" s="11"/>
      <c r="AI53" s="12"/>
      <c r="AJ53" s="12"/>
      <c r="AN53">
        <v>5115</v>
      </c>
      <c r="AO53">
        <v>3445580</v>
      </c>
      <c r="AP53">
        <v>5634997</v>
      </c>
    </row>
    <row r="54" spans="1:42">
      <c r="A54" s="35"/>
      <c r="B54" s="35"/>
      <c r="C54" s="33" t="s">
        <v>591</v>
      </c>
      <c r="D54" s="33">
        <v>4</v>
      </c>
      <c r="E54" s="33" t="s">
        <v>347</v>
      </c>
      <c r="F54" s="9" t="s">
        <v>350</v>
      </c>
      <c r="G54" s="33">
        <v>2</v>
      </c>
      <c r="H54" s="9" t="s">
        <v>348</v>
      </c>
      <c r="I54" s="9" t="s">
        <v>349</v>
      </c>
      <c r="J54" s="33" t="s">
        <v>592</v>
      </c>
      <c r="K54" s="36">
        <v>750</v>
      </c>
      <c r="L54" s="34" t="str">
        <f>HYPERLINK("http://www.centcols.org/util/geo/visuGen.php?code=DE-HE-0750","DE-HE-0750")</f>
        <v>DE-HE-0750</v>
      </c>
      <c r="M54" s="32" t="s">
        <v>165</v>
      </c>
      <c r="N54" s="32">
        <v>1</v>
      </c>
      <c r="O54" s="32">
        <v>10</v>
      </c>
      <c r="P54" s="32" t="s">
        <v>346</v>
      </c>
      <c r="Q54" s="32" t="s">
        <v>351</v>
      </c>
      <c r="R54" s="32" t="s">
        <v>352</v>
      </c>
      <c r="S54" s="6">
        <v>8.5691900000000008</v>
      </c>
      <c r="T54" s="6">
        <v>51.289000000000001</v>
      </c>
      <c r="U54" s="7"/>
      <c r="W54" s="7"/>
      <c r="X54" s="7"/>
      <c r="AA54" s="10"/>
      <c r="AG54" s="11"/>
      <c r="AH54" s="11"/>
      <c r="AI54" s="12"/>
      <c r="AJ54" s="12"/>
      <c r="AN54">
        <v>4717</v>
      </c>
      <c r="AO54">
        <v>3470020</v>
      </c>
      <c r="AP54">
        <v>5683885</v>
      </c>
    </row>
    <row r="55" spans="1:42">
      <c r="A55" s="35"/>
      <c r="B55" s="35"/>
      <c r="C55" s="33" t="s">
        <v>591</v>
      </c>
      <c r="D55" s="33">
        <v>4</v>
      </c>
      <c r="E55" s="33" t="s">
        <v>353</v>
      </c>
      <c r="F55" s="9" t="s">
        <v>354</v>
      </c>
      <c r="G55" s="33">
        <v>2</v>
      </c>
      <c r="H55" s="9" t="s">
        <v>354</v>
      </c>
      <c r="I55" s="9" t="s">
        <v>303</v>
      </c>
      <c r="J55" s="33" t="s">
        <v>592</v>
      </c>
      <c r="K55" s="36">
        <v>798</v>
      </c>
      <c r="L55" s="34" t="str">
        <f>HYPERLINK("http://www.centcols.org/util/geo/visuGen.php?code=DE-HE-0798","DE-HE-0798")</f>
        <v>DE-HE-0798</v>
      </c>
      <c r="M55" s="32" t="s">
        <v>165</v>
      </c>
      <c r="N55" s="32">
        <v>1</v>
      </c>
      <c r="O55" s="32">
        <v>10</v>
      </c>
      <c r="P55" s="32" t="s">
        <v>346</v>
      </c>
      <c r="Q55" s="32" t="s">
        <v>355</v>
      </c>
      <c r="R55" s="32" t="s">
        <v>356</v>
      </c>
      <c r="S55" s="6">
        <v>8.5983900000000002</v>
      </c>
      <c r="T55" s="6">
        <v>51.271749999999997</v>
      </c>
      <c r="U55" s="7"/>
      <c r="W55" s="7"/>
      <c r="X55" s="7"/>
      <c r="AA55" s="10"/>
      <c r="AG55" s="11"/>
      <c r="AH55" s="11"/>
      <c r="AI55" s="12"/>
      <c r="AJ55" s="12"/>
      <c r="AN55">
        <v>4717</v>
      </c>
      <c r="AO55">
        <v>3472046</v>
      </c>
      <c r="AP55">
        <v>5681954</v>
      </c>
    </row>
    <row r="56" spans="1:42">
      <c r="A56" s="35"/>
      <c r="B56" s="35"/>
      <c r="C56" s="33" t="s">
        <v>591</v>
      </c>
      <c r="D56" s="33">
        <v>4</v>
      </c>
      <c r="E56" s="33" t="s">
        <v>364</v>
      </c>
      <c r="F56" s="9" t="s">
        <v>366</v>
      </c>
      <c r="G56" s="33">
        <v>2</v>
      </c>
      <c r="H56" s="9" t="s">
        <v>365</v>
      </c>
      <c r="I56" s="9" t="s">
        <v>335</v>
      </c>
      <c r="J56" s="33" t="s">
        <v>592</v>
      </c>
      <c r="K56" s="36">
        <v>166</v>
      </c>
      <c r="L56" s="34" t="str">
        <f>HYPERLINK("http://www.centcols.org/util/geo/visuGen.php?code=DE-NI-0166","DE-NI-0166")</f>
        <v>DE-NI-0166</v>
      </c>
      <c r="M56" s="32" t="s">
        <v>165</v>
      </c>
      <c r="N56" s="32">
        <v>1</v>
      </c>
      <c r="O56" s="32">
        <v>10</v>
      </c>
      <c r="P56" s="32"/>
      <c r="Q56" s="32" t="s">
        <v>367</v>
      </c>
      <c r="R56" s="32" t="s">
        <v>368</v>
      </c>
      <c r="S56" s="6">
        <v>9.2645</v>
      </c>
      <c r="T56" s="6">
        <v>52.279420000000002</v>
      </c>
      <c r="U56" s="7"/>
      <c r="W56" s="7"/>
      <c r="X56" s="7"/>
      <c r="AA56" s="10"/>
      <c r="AG56" s="11"/>
      <c r="AH56" s="11"/>
      <c r="AI56" s="12"/>
      <c r="AJ56" s="12"/>
      <c r="AN56">
        <v>3721</v>
      </c>
      <c r="AO56">
        <v>3518124</v>
      </c>
      <c r="AP56">
        <v>5794027</v>
      </c>
    </row>
    <row r="57" spans="1:42" ht="22.5">
      <c r="A57" s="35"/>
      <c r="B57" s="35"/>
      <c r="C57" s="33" t="s">
        <v>591</v>
      </c>
      <c r="D57" s="33">
        <v>4</v>
      </c>
      <c r="E57" s="33" t="s">
        <v>369</v>
      </c>
      <c r="F57" s="9" t="s">
        <v>372</v>
      </c>
      <c r="G57" s="33">
        <v>2</v>
      </c>
      <c r="H57" s="9" t="s">
        <v>370</v>
      </c>
      <c r="I57" s="9" t="s">
        <v>371</v>
      </c>
      <c r="J57" s="33" t="s">
        <v>592</v>
      </c>
      <c r="K57" s="36">
        <v>204</v>
      </c>
      <c r="L57" s="34" t="str">
        <f>HYPERLINK("http://www.centcols.org/util/geo/visuGen.php?code=DE-NI-0204","DE-NI-0204")</f>
        <v>DE-NI-0204</v>
      </c>
      <c r="M57" s="32" t="s">
        <v>165</v>
      </c>
      <c r="N57" s="32">
        <v>1</v>
      </c>
      <c r="O57" s="32">
        <v>10</v>
      </c>
      <c r="P57" s="32"/>
      <c r="Q57" s="32" t="s">
        <v>373</v>
      </c>
      <c r="R57" s="32" t="s">
        <v>374</v>
      </c>
      <c r="S57" s="6">
        <v>9.0878099999999993</v>
      </c>
      <c r="T57" s="6">
        <v>52.212330000000001</v>
      </c>
      <c r="U57" s="7"/>
      <c r="W57" s="7"/>
      <c r="X57" s="7"/>
      <c r="AA57" s="10"/>
      <c r="AG57" s="11"/>
      <c r="AH57" s="11"/>
      <c r="AI57" s="12"/>
      <c r="AJ57" s="12"/>
      <c r="AN57">
        <v>3720</v>
      </c>
      <c r="AO57">
        <v>3506074</v>
      </c>
      <c r="AP57">
        <v>5786533</v>
      </c>
    </row>
    <row r="58" spans="1:42">
      <c r="A58" s="35"/>
      <c r="B58" s="35"/>
      <c r="C58" s="33" t="s">
        <v>591</v>
      </c>
      <c r="D58" s="33">
        <v>4</v>
      </c>
      <c r="E58" s="33" t="s">
        <v>375</v>
      </c>
      <c r="F58" s="9" t="s">
        <v>378</v>
      </c>
      <c r="G58" s="33">
        <v>0</v>
      </c>
      <c r="H58" s="9" t="s">
        <v>376</v>
      </c>
      <c r="I58" s="9" t="s">
        <v>377</v>
      </c>
      <c r="J58" s="33" t="s">
        <v>592</v>
      </c>
      <c r="K58" s="36">
        <v>277</v>
      </c>
      <c r="L58" s="34" t="str">
        <f>HYPERLINK("http://www.centcols.org/util/geo/visuGen.php?code=DE-NI-0276","DE-NI-0276")</f>
        <v>DE-NI-0276</v>
      </c>
      <c r="M58" s="32" t="s">
        <v>381</v>
      </c>
      <c r="N58" s="32">
        <v>0</v>
      </c>
      <c r="O58" s="32">
        <v>0</v>
      </c>
      <c r="P58" s="32"/>
      <c r="Q58" s="32" t="s">
        <v>379</v>
      </c>
      <c r="R58" s="32" t="s">
        <v>380</v>
      </c>
      <c r="S58" s="6">
        <v>9.4727800000000002</v>
      </c>
      <c r="T58" s="6">
        <v>52.26444</v>
      </c>
      <c r="U58" s="7"/>
      <c r="W58" s="7"/>
      <c r="X58" s="7"/>
      <c r="AA58" s="10"/>
      <c r="AG58" s="11"/>
      <c r="AH58" s="11"/>
      <c r="AI58" s="12"/>
      <c r="AJ58" s="12"/>
      <c r="AN58">
        <v>3722</v>
      </c>
      <c r="AO58">
        <v>3532349</v>
      </c>
      <c r="AP58">
        <v>5792434</v>
      </c>
    </row>
    <row r="59" spans="1:42">
      <c r="A59" s="35"/>
      <c r="B59" s="35"/>
      <c r="C59" s="33" t="s">
        <v>591</v>
      </c>
      <c r="D59" s="33">
        <v>4</v>
      </c>
      <c r="E59" s="33" t="s">
        <v>382</v>
      </c>
      <c r="F59" s="9" t="s">
        <v>384</v>
      </c>
      <c r="G59" s="33">
        <v>0</v>
      </c>
      <c r="H59" s="9" t="s">
        <v>383</v>
      </c>
      <c r="I59" s="9" t="s">
        <v>377</v>
      </c>
      <c r="J59" s="33" t="s">
        <v>592</v>
      </c>
      <c r="K59" s="36">
        <v>288</v>
      </c>
      <c r="L59" s="34" t="str">
        <f>HYPERLINK("http://www.centcols.org/util/geo/visuGen.php?code=DE-NI-0278","DE-NI-0278")</f>
        <v>DE-NI-0278</v>
      </c>
      <c r="M59" s="32" t="s">
        <v>387</v>
      </c>
      <c r="N59" s="32">
        <v>0</v>
      </c>
      <c r="O59" s="32">
        <v>0</v>
      </c>
      <c r="P59" s="32"/>
      <c r="Q59" s="32" t="s">
        <v>385</v>
      </c>
      <c r="R59" s="32" t="s">
        <v>386</v>
      </c>
      <c r="S59" s="6">
        <v>9.5502199999999995</v>
      </c>
      <c r="T59" s="6">
        <v>52.067720000000001</v>
      </c>
      <c r="U59" s="7"/>
      <c r="W59" s="7"/>
      <c r="X59" s="7"/>
      <c r="AA59" s="10"/>
      <c r="AG59" s="11"/>
      <c r="AH59" s="11"/>
      <c r="AI59" s="12"/>
      <c r="AJ59" s="12"/>
      <c r="AN59">
        <v>3923</v>
      </c>
      <c r="AO59">
        <v>3537803</v>
      </c>
      <c r="AP59">
        <v>5770580</v>
      </c>
    </row>
    <row r="60" spans="1:42">
      <c r="A60" s="35"/>
      <c r="B60" s="35"/>
      <c r="C60" s="33" t="s">
        <v>591</v>
      </c>
      <c r="D60" s="33">
        <v>4</v>
      </c>
      <c r="E60" s="33" t="s">
        <v>388</v>
      </c>
      <c r="F60" s="9" t="s">
        <v>390</v>
      </c>
      <c r="G60" s="33">
        <v>2</v>
      </c>
      <c r="H60" s="9" t="s">
        <v>389</v>
      </c>
      <c r="I60" s="9" t="s">
        <v>335</v>
      </c>
      <c r="J60" s="33" t="s">
        <v>592</v>
      </c>
      <c r="K60" s="36">
        <v>355</v>
      </c>
      <c r="L60" s="34" t="str">
        <f>HYPERLINK("http://www.centcols.org/util/geo/visuGen.php?code=DE-NI-0348","DE-NI-0348")</f>
        <v>DE-NI-0348</v>
      </c>
      <c r="M60" s="32" t="s">
        <v>165</v>
      </c>
      <c r="N60" s="32">
        <v>1</v>
      </c>
      <c r="O60" s="32">
        <v>10</v>
      </c>
      <c r="P60" s="32"/>
      <c r="Q60" s="32" t="s">
        <v>391</v>
      </c>
      <c r="R60" s="32" t="s">
        <v>392</v>
      </c>
      <c r="S60" s="6">
        <v>9.2427799999999998</v>
      </c>
      <c r="T60" s="6">
        <v>52.266219999999997</v>
      </c>
      <c r="U60" s="7"/>
      <c r="W60" s="7"/>
      <c r="X60" s="7"/>
      <c r="AA60" s="10"/>
      <c r="AG60" s="11"/>
      <c r="AH60" s="11"/>
      <c r="AI60" s="12"/>
      <c r="AJ60" s="12"/>
      <c r="AN60">
        <v>3721</v>
      </c>
      <c r="AO60">
        <v>3516646</v>
      </c>
      <c r="AP60">
        <v>5792554</v>
      </c>
    </row>
    <row r="61" spans="1:42" ht="22.5">
      <c r="A61" s="35"/>
      <c r="B61" s="35"/>
      <c r="C61" s="33" t="s">
        <v>591</v>
      </c>
      <c r="D61" s="33">
        <v>4</v>
      </c>
      <c r="E61" s="33" t="s">
        <v>400</v>
      </c>
      <c r="F61" s="9" t="s">
        <v>402</v>
      </c>
      <c r="G61" s="33">
        <v>2</v>
      </c>
      <c r="H61" s="9" t="s">
        <v>401</v>
      </c>
      <c r="I61" s="9" t="s">
        <v>371</v>
      </c>
      <c r="J61" s="33" t="s">
        <v>592</v>
      </c>
      <c r="K61" s="36">
        <v>186</v>
      </c>
      <c r="L61" s="34" t="str">
        <f>HYPERLINK("http://www.centcols.org/util/geo/visuGen.php?code=DE-NW-0186","DE-NW-0186")</f>
        <v>DE-NW-0186</v>
      </c>
      <c r="M61" s="32" t="s">
        <v>165</v>
      </c>
      <c r="N61" s="32">
        <v>1</v>
      </c>
      <c r="O61" s="32">
        <v>10</v>
      </c>
      <c r="P61" s="32"/>
      <c r="Q61" s="32" t="s">
        <v>403</v>
      </c>
      <c r="R61" s="32" t="s">
        <v>404</v>
      </c>
      <c r="S61" s="6">
        <v>9.0008599999999994</v>
      </c>
      <c r="T61" s="6">
        <v>52.232109999999999</v>
      </c>
      <c r="U61" s="7"/>
      <c r="W61" s="7"/>
      <c r="X61" s="7"/>
      <c r="AA61" s="10"/>
      <c r="AG61" s="11"/>
      <c r="AH61" s="11"/>
      <c r="AI61" s="12"/>
      <c r="AJ61" s="12"/>
      <c r="AN61">
        <v>3720</v>
      </c>
      <c r="AO61">
        <v>3500131</v>
      </c>
      <c r="AP61">
        <v>5788729</v>
      </c>
    </row>
    <row r="62" spans="1:42">
      <c r="A62" s="35"/>
      <c r="B62" s="35"/>
      <c r="C62" s="33" t="s">
        <v>591</v>
      </c>
      <c r="D62" s="33">
        <v>4</v>
      </c>
      <c r="E62" s="33" t="s">
        <v>405</v>
      </c>
      <c r="F62" s="9" t="s">
        <v>407</v>
      </c>
      <c r="G62" s="33">
        <v>2</v>
      </c>
      <c r="H62" s="9" t="s">
        <v>406</v>
      </c>
      <c r="I62" s="9" t="s">
        <v>377</v>
      </c>
      <c r="J62" s="33" t="s">
        <v>592</v>
      </c>
      <c r="K62" s="36">
        <v>187</v>
      </c>
      <c r="L62" s="34" t="str">
        <f>HYPERLINK("http://www.centcols.org/util/geo/visuGen.php?code=DE-NW-0187","DE-NW-0187")</f>
        <v>DE-NW-0187</v>
      </c>
      <c r="M62" s="32" t="s">
        <v>165</v>
      </c>
      <c r="N62" s="32">
        <v>1</v>
      </c>
      <c r="O62" s="32">
        <v>10</v>
      </c>
      <c r="P62" s="32"/>
      <c r="Q62" s="32" t="s">
        <v>408</v>
      </c>
      <c r="R62" s="32" t="s">
        <v>409</v>
      </c>
      <c r="S62" s="6">
        <v>8.9714200000000002</v>
      </c>
      <c r="T62" s="6">
        <v>52.236640000000001</v>
      </c>
      <c r="U62" s="7"/>
      <c r="W62" s="7"/>
      <c r="X62" s="7"/>
      <c r="AA62" s="10"/>
      <c r="AG62" s="11"/>
      <c r="AH62" s="11"/>
      <c r="AI62" s="12"/>
      <c r="AJ62" s="12"/>
      <c r="AN62">
        <v>3719</v>
      </c>
      <c r="AO62">
        <v>3498120</v>
      </c>
      <c r="AP62">
        <v>5789234</v>
      </c>
    </row>
    <row r="63" spans="1:42">
      <c r="A63" s="35"/>
      <c r="B63" s="35"/>
      <c r="C63" s="33" t="s">
        <v>591</v>
      </c>
      <c r="D63" s="33">
        <v>4</v>
      </c>
      <c r="E63" s="33" t="s">
        <v>417</v>
      </c>
      <c r="F63" s="9" t="s">
        <v>419</v>
      </c>
      <c r="G63" s="33">
        <v>0</v>
      </c>
      <c r="H63" s="9" t="s">
        <v>418</v>
      </c>
      <c r="I63" s="9" t="s">
        <v>412</v>
      </c>
      <c r="J63" s="33" t="s">
        <v>592</v>
      </c>
      <c r="K63" s="36">
        <v>215</v>
      </c>
      <c r="L63" s="34" t="str">
        <f>HYPERLINK("http://www.centcols.org/util/geo/visuGen.php?code=DE-NW-0215","DE-NW-0215")</f>
        <v>DE-NW-0215</v>
      </c>
      <c r="M63" s="32" t="s">
        <v>422</v>
      </c>
      <c r="N63" s="32">
        <v>0</v>
      </c>
      <c r="O63" s="32">
        <v>0</v>
      </c>
      <c r="P63" s="32"/>
      <c r="Q63" s="32" t="s">
        <v>420</v>
      </c>
      <c r="R63" s="32" t="s">
        <v>421</v>
      </c>
      <c r="S63" s="6">
        <v>7.2890600000000001</v>
      </c>
      <c r="T63" s="6">
        <v>50.896749999999997</v>
      </c>
      <c r="U63" s="7"/>
      <c r="W63" s="7"/>
      <c r="X63" s="7"/>
      <c r="AA63" s="10"/>
      <c r="AG63" s="11"/>
      <c r="AH63" s="11"/>
      <c r="AI63" s="12"/>
      <c r="AJ63" s="12"/>
      <c r="AN63">
        <v>5109</v>
      </c>
      <c r="AO63">
        <v>2590730</v>
      </c>
      <c r="AP63">
        <v>5640952</v>
      </c>
    </row>
    <row r="64" spans="1:42">
      <c r="A64" s="35"/>
      <c r="B64" s="35"/>
      <c r="C64" s="33" t="s">
        <v>591</v>
      </c>
      <c r="D64" s="33">
        <v>4</v>
      </c>
      <c r="E64" s="33" t="s">
        <v>423</v>
      </c>
      <c r="F64" s="9" t="s">
        <v>425</v>
      </c>
      <c r="G64" s="33">
        <v>0</v>
      </c>
      <c r="H64" s="9" t="s">
        <v>424</v>
      </c>
      <c r="I64" s="9" t="s">
        <v>349</v>
      </c>
      <c r="J64" s="33" t="s">
        <v>592</v>
      </c>
      <c r="K64" s="36">
        <v>258</v>
      </c>
      <c r="L64" s="34" t="str">
        <f>HYPERLINK("http://www.centcols.org/util/geo/visuGen.php?code=DE-NW-0258","DE-NW-0258")</f>
        <v>DE-NW-0258</v>
      </c>
      <c r="M64" s="32" t="s">
        <v>363</v>
      </c>
      <c r="N64" s="32">
        <v>0</v>
      </c>
      <c r="O64" s="32">
        <v>0</v>
      </c>
      <c r="P64" s="32"/>
      <c r="Q64" s="32" t="s">
        <v>426</v>
      </c>
      <c r="R64" s="32" t="s">
        <v>427</v>
      </c>
      <c r="S64" s="6">
        <v>7.2118599999999997</v>
      </c>
      <c r="T64" s="6">
        <v>50.666139999999999</v>
      </c>
      <c r="U64" s="7"/>
      <c r="W64" s="7"/>
      <c r="X64" s="7"/>
      <c r="AA64" s="10"/>
      <c r="AG64" s="11"/>
      <c r="AH64" s="11"/>
      <c r="AI64" s="12"/>
      <c r="AJ64" s="12"/>
      <c r="AN64">
        <v>5309</v>
      </c>
      <c r="AO64">
        <v>2585719</v>
      </c>
      <c r="AP64">
        <v>5615207</v>
      </c>
    </row>
    <row r="65" spans="1:42">
      <c r="A65" s="35"/>
      <c r="B65" s="35"/>
      <c r="C65" s="33" t="s">
        <v>591</v>
      </c>
      <c r="D65" s="33">
        <v>4</v>
      </c>
      <c r="E65" s="33" t="s">
        <v>428</v>
      </c>
      <c r="F65" s="9" t="s">
        <v>429</v>
      </c>
      <c r="G65" s="33">
        <v>2</v>
      </c>
      <c r="H65" s="9" t="s">
        <v>429</v>
      </c>
      <c r="I65" s="9" t="s">
        <v>303</v>
      </c>
      <c r="J65" s="33" t="s">
        <v>592</v>
      </c>
      <c r="K65" s="36">
        <v>315</v>
      </c>
      <c r="L65" s="34" t="str">
        <f>HYPERLINK("http://www.centcols.org/util/geo/visuGen.php?code=DE-NW-0315","DE-NW-0315")</f>
        <v>DE-NW-0315</v>
      </c>
      <c r="M65" s="32" t="s">
        <v>165</v>
      </c>
      <c r="N65" s="32">
        <v>1</v>
      </c>
      <c r="O65" s="32">
        <v>10</v>
      </c>
      <c r="P65" s="32"/>
      <c r="Q65" s="32" t="s">
        <v>430</v>
      </c>
      <c r="R65" s="32" t="s">
        <v>431</v>
      </c>
      <c r="S65" s="6">
        <v>8.0573899999999998</v>
      </c>
      <c r="T65" s="6">
        <v>51.446719999999999</v>
      </c>
      <c r="U65" s="7"/>
      <c r="W65" s="7"/>
      <c r="X65" s="7"/>
      <c r="AA65" s="10"/>
      <c r="AG65" s="11"/>
      <c r="AH65" s="11"/>
      <c r="AI65" s="12"/>
      <c r="AJ65" s="12"/>
      <c r="AN65">
        <v>4514</v>
      </c>
      <c r="AO65">
        <v>3434542</v>
      </c>
      <c r="AP65">
        <v>5701765</v>
      </c>
    </row>
    <row r="66" spans="1:42">
      <c r="A66" s="35"/>
      <c r="B66" s="35"/>
      <c r="C66" s="33" t="s">
        <v>591</v>
      </c>
      <c r="D66" s="33">
        <v>4</v>
      </c>
      <c r="E66" s="33" t="s">
        <v>432</v>
      </c>
      <c r="F66" s="9" t="s">
        <v>434</v>
      </c>
      <c r="G66" s="33">
        <v>0</v>
      </c>
      <c r="H66" s="9" t="s">
        <v>433</v>
      </c>
      <c r="I66" s="9" t="s">
        <v>412</v>
      </c>
      <c r="J66" s="33" t="s">
        <v>592</v>
      </c>
      <c r="K66" s="36">
        <v>323</v>
      </c>
      <c r="L66" s="34" t="str">
        <f>HYPERLINK("http://www.centcols.org/util/geo/visuGen.php?code=DE-NW-0323","DE-NW-0323")</f>
        <v>DE-NW-0323</v>
      </c>
      <c r="M66" s="32" t="s">
        <v>437</v>
      </c>
      <c r="N66" s="32">
        <v>0</v>
      </c>
      <c r="O66" s="32">
        <v>0</v>
      </c>
      <c r="P66" s="32"/>
      <c r="Q66" s="32" t="s">
        <v>435</v>
      </c>
      <c r="R66" s="32" t="s">
        <v>436</v>
      </c>
      <c r="S66" s="6">
        <v>7.2490600000000001</v>
      </c>
      <c r="T66" s="6">
        <v>50.676499999999997</v>
      </c>
      <c r="U66" s="7"/>
      <c r="W66" s="7"/>
      <c r="X66" s="7"/>
      <c r="AA66" s="10"/>
      <c r="AG66" s="11"/>
      <c r="AH66" s="11"/>
      <c r="AI66" s="12"/>
      <c r="AJ66" s="12"/>
      <c r="AN66">
        <v>5309</v>
      </c>
      <c r="AO66">
        <v>2588330</v>
      </c>
      <c r="AP66">
        <v>5616402</v>
      </c>
    </row>
    <row r="67" spans="1:42">
      <c r="A67" s="35"/>
      <c r="B67" s="35"/>
      <c r="C67" s="33" t="s">
        <v>591</v>
      </c>
      <c r="D67" s="33">
        <v>4</v>
      </c>
      <c r="E67" s="33" t="s">
        <v>450</v>
      </c>
      <c r="F67" s="9" t="s">
        <v>453</v>
      </c>
      <c r="G67" s="33">
        <v>0</v>
      </c>
      <c r="H67" s="9" t="s">
        <v>451</v>
      </c>
      <c r="I67" s="9" t="s">
        <v>452</v>
      </c>
      <c r="J67" s="33" t="s">
        <v>592</v>
      </c>
      <c r="K67" s="36">
        <v>350</v>
      </c>
      <c r="L67" s="34" t="str">
        <f>HYPERLINK("http://www.centcols.org/util/geo/visuGen.php?code=DE-NW-0350","DE-NW-0350")</f>
        <v>DE-NW-0350</v>
      </c>
      <c r="M67" s="32" t="s">
        <v>456</v>
      </c>
      <c r="N67" s="32">
        <v>0</v>
      </c>
      <c r="O67" s="32">
        <v>0</v>
      </c>
      <c r="P67" s="32"/>
      <c r="Q67" s="32" t="s">
        <v>454</v>
      </c>
      <c r="R67" s="32" t="s">
        <v>455</v>
      </c>
      <c r="S67" s="6">
        <v>8.8679199999999998</v>
      </c>
      <c r="T67" s="6">
        <v>51.863610000000001</v>
      </c>
      <c r="U67" s="7"/>
      <c r="W67" s="7"/>
      <c r="X67" s="7"/>
      <c r="AA67" s="10"/>
      <c r="AG67" s="11"/>
      <c r="AH67" s="11"/>
      <c r="AI67" s="12"/>
      <c r="AJ67" s="12"/>
      <c r="AN67">
        <v>4119</v>
      </c>
      <c r="AO67">
        <v>3490974</v>
      </c>
      <c r="AP67">
        <v>5747735</v>
      </c>
    </row>
    <row r="68" spans="1:42">
      <c r="A68" s="35"/>
      <c r="B68" s="35"/>
      <c r="C68" s="33" t="s">
        <v>591</v>
      </c>
      <c r="D68" s="33">
        <v>4</v>
      </c>
      <c r="E68" s="33" t="s">
        <v>457</v>
      </c>
      <c r="F68" s="9" t="s">
        <v>459</v>
      </c>
      <c r="G68" s="33">
        <v>0</v>
      </c>
      <c r="H68" s="9" t="s">
        <v>458</v>
      </c>
      <c r="I68" s="9" t="s">
        <v>349</v>
      </c>
      <c r="J68" s="33" t="s">
        <v>592</v>
      </c>
      <c r="K68" s="36">
        <v>359</v>
      </c>
      <c r="L68" s="34" t="str">
        <f>HYPERLINK("http://www.centcols.org/util/geo/visuGen.php?code=DE-NW-0359","DE-NW-0359")</f>
        <v>DE-NW-0359</v>
      </c>
      <c r="M68" s="32" t="s">
        <v>363</v>
      </c>
      <c r="N68" s="32">
        <v>0</v>
      </c>
      <c r="O68" s="32">
        <v>0</v>
      </c>
      <c r="P68" s="32"/>
      <c r="Q68" s="32" t="s">
        <v>460</v>
      </c>
      <c r="R68" s="32" t="s">
        <v>461</v>
      </c>
      <c r="S68" s="6">
        <v>7.8025000000000002</v>
      </c>
      <c r="T68" s="6">
        <v>51.272779999999997</v>
      </c>
      <c r="U68" s="7"/>
      <c r="W68" s="7"/>
      <c r="X68" s="7"/>
      <c r="AA68" s="10"/>
      <c r="AG68" s="11"/>
      <c r="AH68" s="11"/>
      <c r="AI68" s="12"/>
      <c r="AJ68" s="12"/>
      <c r="AN68">
        <v>4712</v>
      </c>
      <c r="AO68">
        <v>3416507</v>
      </c>
      <c r="AP68">
        <v>5682673</v>
      </c>
    </row>
    <row r="69" spans="1:42">
      <c r="A69" s="35"/>
      <c r="B69" s="35"/>
      <c r="C69" s="33" t="s">
        <v>591</v>
      </c>
      <c r="D69" s="33">
        <v>4</v>
      </c>
      <c r="E69" s="33" t="s">
        <v>467</v>
      </c>
      <c r="F69" s="9" t="s">
        <v>469</v>
      </c>
      <c r="G69" s="33">
        <v>0</v>
      </c>
      <c r="H69" s="9" t="s">
        <v>468</v>
      </c>
      <c r="I69" s="9" t="s">
        <v>412</v>
      </c>
      <c r="J69" s="33" t="s">
        <v>592</v>
      </c>
      <c r="K69" s="36">
        <v>372</v>
      </c>
      <c r="L69" s="34" t="str">
        <f>HYPERLINK("http://www.centcols.org/util/geo/visuGen.php?code=DE-NW-0372","DE-NW-0372")</f>
        <v>DE-NW-0372</v>
      </c>
      <c r="M69" s="32" t="s">
        <v>472</v>
      </c>
      <c r="N69" s="32">
        <v>0</v>
      </c>
      <c r="O69" s="32">
        <v>0</v>
      </c>
      <c r="P69" s="32"/>
      <c r="Q69" s="32" t="s">
        <v>470</v>
      </c>
      <c r="R69" s="32" t="s">
        <v>471</v>
      </c>
      <c r="S69" s="6">
        <v>8.2562800000000003</v>
      </c>
      <c r="T69" s="6">
        <v>51.273719999999997</v>
      </c>
      <c r="U69" s="7"/>
      <c r="W69" s="7"/>
      <c r="X69" s="7"/>
      <c r="AA69" s="10"/>
      <c r="AG69" s="11"/>
      <c r="AH69" s="11"/>
      <c r="AI69" s="12"/>
      <c r="AJ69" s="12"/>
      <c r="AN69">
        <v>4715</v>
      </c>
      <c r="AO69">
        <v>3448174</v>
      </c>
      <c r="AP69">
        <v>5682359</v>
      </c>
    </row>
    <row r="70" spans="1:42">
      <c r="A70" s="35"/>
      <c r="B70" s="35"/>
      <c r="C70" s="33" t="s">
        <v>591</v>
      </c>
      <c r="D70" s="33">
        <v>4</v>
      </c>
      <c r="E70" s="33" t="s">
        <v>473</v>
      </c>
      <c r="F70" s="9" t="s">
        <v>469</v>
      </c>
      <c r="G70" s="33">
        <v>0</v>
      </c>
      <c r="H70" s="9" t="s">
        <v>468</v>
      </c>
      <c r="I70" s="9" t="s">
        <v>412</v>
      </c>
      <c r="J70" s="33" t="s">
        <v>592</v>
      </c>
      <c r="K70" s="36">
        <v>380</v>
      </c>
      <c r="L70" s="34" t="str">
        <f>HYPERLINK("http://www.centcols.org/util/geo/visuGen.php?code=DE-NW-0380","DE-NW-0380")</f>
        <v>DE-NW-0380</v>
      </c>
      <c r="M70" s="32" t="s">
        <v>476</v>
      </c>
      <c r="N70" s="32">
        <v>0</v>
      </c>
      <c r="O70" s="32">
        <v>0</v>
      </c>
      <c r="P70" s="32"/>
      <c r="Q70" s="32" t="s">
        <v>474</v>
      </c>
      <c r="R70" s="32" t="s">
        <v>475</v>
      </c>
      <c r="S70" s="6">
        <v>7.7708599999999999</v>
      </c>
      <c r="T70" s="6">
        <v>51.274920000000002</v>
      </c>
      <c r="U70" s="7"/>
      <c r="W70" s="7"/>
      <c r="X70" s="7"/>
      <c r="AA70" s="10"/>
      <c r="AG70" s="11"/>
      <c r="AH70" s="11"/>
      <c r="AI70" s="12"/>
      <c r="AJ70" s="12"/>
      <c r="AN70">
        <v>4712</v>
      </c>
      <c r="AO70">
        <v>3414303</v>
      </c>
      <c r="AP70">
        <v>5682947</v>
      </c>
    </row>
    <row r="71" spans="1:42">
      <c r="A71" s="35"/>
      <c r="B71" s="35"/>
      <c r="C71" s="33" t="s">
        <v>591</v>
      </c>
      <c r="D71" s="33">
        <v>4</v>
      </c>
      <c r="E71" s="33" t="s">
        <v>477</v>
      </c>
      <c r="F71" s="9" t="s">
        <v>479</v>
      </c>
      <c r="G71" s="33">
        <v>0</v>
      </c>
      <c r="H71" s="9" t="s">
        <v>478</v>
      </c>
      <c r="I71" s="9" t="s">
        <v>341</v>
      </c>
      <c r="J71" s="33" t="s">
        <v>592</v>
      </c>
      <c r="K71" s="36">
        <v>382</v>
      </c>
      <c r="L71" s="34" t="str">
        <f>HYPERLINK("http://www.centcols.org/util/geo/visuGen.php?code=DE-NW-0382","DE-NW-0382")</f>
        <v>DE-NW-0382</v>
      </c>
      <c r="M71" s="32" t="s">
        <v>482</v>
      </c>
      <c r="N71" s="32">
        <v>0</v>
      </c>
      <c r="O71" s="32">
        <v>0</v>
      </c>
      <c r="P71" s="32"/>
      <c r="Q71" s="32" t="s">
        <v>480</v>
      </c>
      <c r="R71" s="32" t="s">
        <v>481</v>
      </c>
      <c r="S71" s="6">
        <v>8.1220300000000005</v>
      </c>
      <c r="T71" s="6">
        <v>50.883220000000001</v>
      </c>
      <c r="U71" s="7"/>
      <c r="W71" s="7"/>
      <c r="X71" s="7"/>
      <c r="AA71" s="10"/>
      <c r="AG71" s="11"/>
      <c r="AH71" s="11"/>
      <c r="AI71" s="12"/>
      <c r="AJ71" s="12"/>
      <c r="AN71">
        <v>5114</v>
      </c>
      <c r="AO71">
        <v>2649370</v>
      </c>
      <c r="AP71">
        <v>5640803</v>
      </c>
    </row>
    <row r="72" spans="1:42">
      <c r="A72" s="35"/>
      <c r="B72" s="35"/>
      <c r="C72" s="33" t="s">
        <v>591</v>
      </c>
      <c r="D72" s="33">
        <v>4</v>
      </c>
      <c r="E72" s="33" t="s">
        <v>483</v>
      </c>
      <c r="F72" s="9" t="s">
        <v>486</v>
      </c>
      <c r="G72" s="33">
        <v>0</v>
      </c>
      <c r="H72" s="9" t="s">
        <v>484</v>
      </c>
      <c r="I72" s="9" t="s">
        <v>485</v>
      </c>
      <c r="J72" s="33" t="s">
        <v>592</v>
      </c>
      <c r="K72" s="36">
        <v>422</v>
      </c>
      <c r="L72" s="34" t="str">
        <f>HYPERLINK("http://www.centcols.org/util/geo/visuGen.php?code=DE-NW-0422","DE-NW-0422")</f>
        <v>DE-NW-0422</v>
      </c>
      <c r="M72" s="32" t="s">
        <v>489</v>
      </c>
      <c r="N72" s="32">
        <v>0</v>
      </c>
      <c r="O72" s="32">
        <v>0</v>
      </c>
      <c r="P72" s="32"/>
      <c r="Q72" s="32" t="s">
        <v>487</v>
      </c>
      <c r="R72" s="32" t="s">
        <v>488</v>
      </c>
      <c r="S72" s="6">
        <v>8.1526899999999998</v>
      </c>
      <c r="T72" s="6">
        <v>50.761499999999998</v>
      </c>
      <c r="U72" s="7"/>
      <c r="W72" s="7"/>
      <c r="X72" s="7"/>
      <c r="AA72" s="10"/>
      <c r="AG72" s="11"/>
      <c r="AH72" s="11"/>
      <c r="AI72" s="12"/>
      <c r="AJ72" s="12"/>
      <c r="AN72">
        <v>5214</v>
      </c>
      <c r="AO72">
        <v>3440291</v>
      </c>
      <c r="AP72">
        <v>5625455</v>
      </c>
    </row>
    <row r="73" spans="1:42">
      <c r="A73" s="35"/>
      <c r="B73" s="35"/>
      <c r="C73" s="33" t="s">
        <v>591</v>
      </c>
      <c r="D73" s="33">
        <v>4</v>
      </c>
      <c r="E73" s="33" t="s">
        <v>490</v>
      </c>
      <c r="F73" s="9" t="s">
        <v>459</v>
      </c>
      <c r="G73" s="33">
        <v>2</v>
      </c>
      <c r="H73" s="9" t="s">
        <v>458</v>
      </c>
      <c r="I73" s="9" t="s">
        <v>349</v>
      </c>
      <c r="J73" s="33" t="s">
        <v>592</v>
      </c>
      <c r="K73" s="36">
        <v>417</v>
      </c>
      <c r="L73" s="34" t="str">
        <f>HYPERLINK("http://www.centcols.org/util/geo/visuGen.php?code=DE-NW-0440","DE-NW-0440")</f>
        <v>DE-NW-0440</v>
      </c>
      <c r="M73" s="32" t="s">
        <v>165</v>
      </c>
      <c r="N73" s="32">
        <v>1</v>
      </c>
      <c r="O73" s="32">
        <v>10</v>
      </c>
      <c r="P73" s="32"/>
      <c r="Q73" s="32" t="s">
        <v>491</v>
      </c>
      <c r="R73" s="32" t="s">
        <v>492</v>
      </c>
      <c r="S73" s="6">
        <v>7.8506099999999996</v>
      </c>
      <c r="T73" s="6">
        <v>51.213920000000002</v>
      </c>
      <c r="U73" s="7"/>
      <c r="W73" s="7"/>
      <c r="X73" s="7"/>
      <c r="AA73" s="10"/>
      <c r="AG73" s="11"/>
      <c r="AH73" s="11"/>
      <c r="AI73" s="12"/>
      <c r="AJ73" s="12"/>
      <c r="AN73">
        <v>4713</v>
      </c>
      <c r="AO73">
        <v>3419761</v>
      </c>
      <c r="AP73">
        <v>5676071</v>
      </c>
    </row>
    <row r="74" spans="1:42">
      <c r="A74" s="35"/>
      <c r="B74" s="35"/>
      <c r="C74" s="33" t="s">
        <v>591</v>
      </c>
      <c r="D74" s="33">
        <v>4</v>
      </c>
      <c r="E74" s="33" t="s">
        <v>493</v>
      </c>
      <c r="F74" s="9" t="s">
        <v>495</v>
      </c>
      <c r="G74" s="33">
        <v>0</v>
      </c>
      <c r="H74" s="9" t="s">
        <v>494</v>
      </c>
      <c r="I74" s="9" t="s">
        <v>341</v>
      </c>
      <c r="J74" s="33" t="s">
        <v>592</v>
      </c>
      <c r="K74" s="36">
        <v>457</v>
      </c>
      <c r="L74" s="34" t="str">
        <f>HYPERLINK("http://www.centcols.org/util/geo/visuGen.php?code=DE-NW-0457","DE-NW-0457")</f>
        <v>DE-NW-0457</v>
      </c>
      <c r="M74" s="32" t="s">
        <v>489</v>
      </c>
      <c r="N74" s="32">
        <v>0</v>
      </c>
      <c r="O74" s="32">
        <v>0</v>
      </c>
      <c r="P74" s="32"/>
      <c r="Q74" s="32" t="s">
        <v>496</v>
      </c>
      <c r="R74" s="32" t="s">
        <v>497</v>
      </c>
      <c r="S74" s="6">
        <v>7.9412799999999999</v>
      </c>
      <c r="T74" s="6">
        <v>51.01117</v>
      </c>
      <c r="U74" s="7"/>
      <c r="W74" s="7"/>
      <c r="X74" s="7"/>
      <c r="AA74" s="10"/>
      <c r="AG74" s="11"/>
      <c r="AH74" s="11"/>
      <c r="AI74" s="12"/>
      <c r="AJ74" s="12"/>
      <c r="AN74">
        <v>4913</v>
      </c>
      <c r="AO74">
        <v>3425772</v>
      </c>
      <c r="AP74">
        <v>5653420</v>
      </c>
    </row>
    <row r="75" spans="1:42">
      <c r="A75" s="35"/>
      <c r="B75" s="35"/>
      <c r="C75" s="33" t="s">
        <v>591</v>
      </c>
      <c r="D75" s="33">
        <v>4</v>
      </c>
      <c r="E75" s="33" t="s">
        <v>498</v>
      </c>
      <c r="F75" s="9" t="s">
        <v>486</v>
      </c>
      <c r="G75" s="33">
        <v>0</v>
      </c>
      <c r="H75" s="9" t="s">
        <v>484</v>
      </c>
      <c r="I75" s="9" t="s">
        <v>485</v>
      </c>
      <c r="J75" s="33" t="s">
        <v>592</v>
      </c>
      <c r="K75" s="36">
        <v>485</v>
      </c>
      <c r="L75" s="34" t="str">
        <f>HYPERLINK("http://www.centcols.org/util/geo/visuGen.php?code=DE-NW-0485","DE-NW-0485")</f>
        <v>DE-NW-0485</v>
      </c>
      <c r="M75" s="32" t="s">
        <v>501</v>
      </c>
      <c r="N75" s="32">
        <v>0</v>
      </c>
      <c r="O75" s="32">
        <v>0</v>
      </c>
      <c r="P75" s="32"/>
      <c r="Q75" s="32" t="s">
        <v>499</v>
      </c>
      <c r="R75" s="32" t="s">
        <v>500</v>
      </c>
      <c r="S75" s="6">
        <v>6.8194400000000002</v>
      </c>
      <c r="T75" s="6">
        <v>50.500779999999999</v>
      </c>
      <c r="U75" s="7"/>
      <c r="W75" s="7"/>
      <c r="X75" s="7"/>
      <c r="AA75" s="10"/>
      <c r="AG75" s="11"/>
      <c r="AH75" s="11"/>
      <c r="AI75" s="12"/>
      <c r="AJ75" s="12"/>
      <c r="AN75">
        <v>5406</v>
      </c>
      <c r="AO75">
        <v>2558181</v>
      </c>
      <c r="AP75">
        <v>5596431</v>
      </c>
    </row>
    <row r="76" spans="1:42">
      <c r="A76" s="35"/>
      <c r="B76" s="35"/>
      <c r="C76" s="33" t="s">
        <v>591</v>
      </c>
      <c r="D76" s="33">
        <v>4</v>
      </c>
      <c r="E76" s="33" t="s">
        <v>508</v>
      </c>
      <c r="F76" s="9" t="s">
        <v>510</v>
      </c>
      <c r="G76" s="33">
        <v>0</v>
      </c>
      <c r="H76" s="9" t="s">
        <v>509</v>
      </c>
      <c r="I76" s="9" t="s">
        <v>452</v>
      </c>
      <c r="J76" s="33" t="s">
        <v>592</v>
      </c>
      <c r="K76" s="36">
        <v>540</v>
      </c>
      <c r="L76" s="34" t="str">
        <f>HYPERLINK("http://www.centcols.org/util/geo/visuGen.php?code=DE-NW-0540","DE-NW-0540")</f>
        <v>DE-NW-0540</v>
      </c>
      <c r="M76" s="32" t="s">
        <v>472</v>
      </c>
      <c r="N76" s="32">
        <v>0</v>
      </c>
      <c r="O76" s="32">
        <v>0</v>
      </c>
      <c r="P76" s="32"/>
      <c r="Q76" s="32" t="s">
        <v>511</v>
      </c>
      <c r="R76" s="32" t="s">
        <v>512</v>
      </c>
      <c r="S76" s="6">
        <v>8.3032500000000002</v>
      </c>
      <c r="T76" s="6">
        <v>51.389919999999996</v>
      </c>
      <c r="U76" s="7"/>
      <c r="W76" s="7"/>
      <c r="X76" s="7"/>
      <c r="AA76" s="10"/>
      <c r="AG76" s="11"/>
      <c r="AH76" s="11"/>
      <c r="AI76" s="12"/>
      <c r="AJ76" s="12"/>
      <c r="AN76">
        <v>4615</v>
      </c>
      <c r="AO76">
        <v>3451575</v>
      </c>
      <c r="AP76">
        <v>5695254</v>
      </c>
    </row>
    <row r="77" spans="1:42">
      <c r="A77" s="35"/>
      <c r="B77" s="35"/>
      <c r="C77" s="33" t="s">
        <v>591</v>
      </c>
      <c r="D77" s="33">
        <v>4</v>
      </c>
      <c r="E77" s="33" t="s">
        <v>513</v>
      </c>
      <c r="F77" s="9" t="s">
        <v>516</v>
      </c>
      <c r="G77" s="33">
        <v>2</v>
      </c>
      <c r="H77" s="9" t="s">
        <v>514</v>
      </c>
      <c r="I77" s="9" t="s">
        <v>515</v>
      </c>
      <c r="J77" s="33" t="s">
        <v>592</v>
      </c>
      <c r="K77" s="36">
        <v>588</v>
      </c>
      <c r="L77" s="34" t="str">
        <f>HYPERLINK("http://www.centcols.org/util/geo/visuGen.php?code=DE-NW-0588","DE-NW-0588")</f>
        <v>DE-NW-0588</v>
      </c>
      <c r="M77" s="32" t="s">
        <v>165</v>
      </c>
      <c r="N77" s="32">
        <v>1</v>
      </c>
      <c r="O77" s="32">
        <v>10</v>
      </c>
      <c r="P77" s="32"/>
      <c r="Q77" s="32" t="s">
        <v>517</v>
      </c>
      <c r="R77" s="32" t="s">
        <v>518</v>
      </c>
      <c r="S77" s="6">
        <v>8.1859999999999999</v>
      </c>
      <c r="T77" s="6">
        <v>51.107559999999999</v>
      </c>
      <c r="U77" s="7"/>
      <c r="W77" s="7"/>
      <c r="X77" s="7"/>
      <c r="AA77" s="10"/>
      <c r="AG77" s="11"/>
      <c r="AH77" s="11"/>
      <c r="AI77" s="12"/>
      <c r="AJ77" s="12"/>
      <c r="AN77">
        <v>4815</v>
      </c>
      <c r="AO77">
        <v>3443065</v>
      </c>
      <c r="AP77">
        <v>5663924</v>
      </c>
    </row>
    <row r="78" spans="1:42">
      <c r="A78" s="35"/>
      <c r="B78" s="35"/>
      <c r="C78" s="33" t="s">
        <v>591</v>
      </c>
      <c r="D78" s="33">
        <v>4</v>
      </c>
      <c r="E78" s="33" t="s">
        <v>519</v>
      </c>
      <c r="F78" s="9" t="s">
        <v>520</v>
      </c>
      <c r="G78" s="33">
        <v>2</v>
      </c>
      <c r="H78" s="9" t="s">
        <v>520</v>
      </c>
      <c r="I78" s="9" t="s">
        <v>303</v>
      </c>
      <c r="J78" s="33" t="s">
        <v>592</v>
      </c>
      <c r="K78" s="36">
        <v>599</v>
      </c>
      <c r="L78" s="34" t="str">
        <f>HYPERLINK("http://www.centcols.org/util/geo/visuGen.php?code=DE-NW-0599","DE-NW-0599")</f>
        <v>DE-NW-0599</v>
      </c>
      <c r="M78" s="32" t="s">
        <v>165</v>
      </c>
      <c r="N78" s="32">
        <v>1</v>
      </c>
      <c r="O78" s="32">
        <v>10</v>
      </c>
      <c r="P78" s="32"/>
      <c r="Q78" s="32" t="s">
        <v>521</v>
      </c>
      <c r="R78" s="32" t="s">
        <v>522</v>
      </c>
      <c r="S78" s="6">
        <v>8.3563899999999993</v>
      </c>
      <c r="T78" s="6">
        <v>51.191499999999998</v>
      </c>
      <c r="U78" s="7"/>
      <c r="W78" s="7"/>
      <c r="X78" s="7"/>
      <c r="AA78" s="10"/>
      <c r="AG78" s="11"/>
      <c r="AH78" s="11"/>
      <c r="AI78" s="12"/>
      <c r="AJ78" s="12"/>
      <c r="AN78">
        <v>4816</v>
      </c>
      <c r="AO78">
        <v>3455080</v>
      </c>
      <c r="AP78">
        <v>5673146</v>
      </c>
    </row>
    <row r="79" spans="1:42">
      <c r="A79" s="35"/>
      <c r="B79" s="35"/>
      <c r="C79" s="33" t="s">
        <v>591</v>
      </c>
      <c r="D79" s="33">
        <v>4</v>
      </c>
      <c r="E79" s="33" t="s">
        <v>523</v>
      </c>
      <c r="F79" s="9" t="s">
        <v>526</v>
      </c>
      <c r="G79" s="33">
        <v>2</v>
      </c>
      <c r="H79" s="9" t="s">
        <v>524</v>
      </c>
      <c r="I79" s="9" t="s">
        <v>525</v>
      </c>
      <c r="J79" s="33" t="s">
        <v>592</v>
      </c>
      <c r="K79" s="36">
        <v>622</v>
      </c>
      <c r="L79" s="34" t="str">
        <f>HYPERLINK("http://www.centcols.org/util/geo/visuGen.php?code=DE-NW-0622","DE-NW-0622")</f>
        <v>DE-NW-0622</v>
      </c>
      <c r="M79" s="32" t="s">
        <v>165</v>
      </c>
      <c r="N79" s="32">
        <v>1</v>
      </c>
      <c r="O79" s="32">
        <v>10</v>
      </c>
      <c r="P79" s="32"/>
      <c r="Q79" s="32" t="s">
        <v>527</v>
      </c>
      <c r="R79" s="32" t="s">
        <v>528</v>
      </c>
      <c r="S79" s="6">
        <v>8.4488900000000005</v>
      </c>
      <c r="T79" s="6">
        <v>51.234999999999999</v>
      </c>
      <c r="U79" s="7"/>
      <c r="W79" s="7"/>
      <c r="X79" s="7"/>
      <c r="AA79" s="10"/>
      <c r="AG79" s="11"/>
      <c r="AH79" s="11"/>
      <c r="AI79" s="12"/>
      <c r="AJ79" s="12"/>
      <c r="AN79">
        <v>4716</v>
      </c>
      <c r="AO79">
        <v>3461582</v>
      </c>
      <c r="AP79">
        <v>5677933</v>
      </c>
    </row>
    <row r="80" spans="1:42">
      <c r="A80" s="35"/>
      <c r="B80" s="35"/>
      <c r="C80" s="33" t="s">
        <v>591</v>
      </c>
      <c r="D80" s="33">
        <v>4</v>
      </c>
      <c r="E80" s="33" t="s">
        <v>529</v>
      </c>
      <c r="F80" s="9" t="s">
        <v>532</v>
      </c>
      <c r="G80" s="33">
        <v>2</v>
      </c>
      <c r="H80" s="9" t="s">
        <v>530</v>
      </c>
      <c r="I80" s="9" t="s">
        <v>531</v>
      </c>
      <c r="J80" s="33" t="s">
        <v>592</v>
      </c>
      <c r="K80" s="36">
        <v>641</v>
      </c>
      <c r="L80" s="34" t="str">
        <f>HYPERLINK("http://www.centcols.org/util/geo/visuGen.php?code=DE-NW-0641","DE-NW-0641")</f>
        <v>DE-NW-0641</v>
      </c>
      <c r="M80" s="32" t="s">
        <v>535</v>
      </c>
      <c r="N80" s="32">
        <v>1</v>
      </c>
      <c r="O80" s="32">
        <v>15</v>
      </c>
      <c r="P80" s="32"/>
      <c r="Q80" s="32" t="s">
        <v>533</v>
      </c>
      <c r="R80" s="32" t="s">
        <v>534</v>
      </c>
      <c r="S80" s="6">
        <v>8.4739699999999996</v>
      </c>
      <c r="T80" s="6">
        <v>51.223610000000001</v>
      </c>
      <c r="U80" s="7"/>
      <c r="W80" s="7"/>
      <c r="X80" s="7"/>
      <c r="AA80" s="10"/>
      <c r="AG80" s="11"/>
      <c r="AH80" s="11"/>
      <c r="AI80" s="12"/>
      <c r="AJ80" s="12"/>
      <c r="AN80">
        <v>4716</v>
      </c>
      <c r="AO80">
        <v>3463326</v>
      </c>
      <c r="AP80">
        <v>5676654</v>
      </c>
    </row>
    <row r="81" spans="1:42">
      <c r="A81" s="35"/>
      <c r="B81" s="35"/>
      <c r="C81" s="33" t="s">
        <v>591</v>
      </c>
      <c r="D81" s="33">
        <v>4</v>
      </c>
      <c r="E81" s="33" t="s">
        <v>536</v>
      </c>
      <c r="F81" s="9" t="s">
        <v>538</v>
      </c>
      <c r="G81" s="33">
        <v>2</v>
      </c>
      <c r="H81" s="9" t="s">
        <v>537</v>
      </c>
      <c r="I81" s="9" t="s">
        <v>525</v>
      </c>
      <c r="J81" s="33" t="s">
        <v>592</v>
      </c>
      <c r="K81" s="36">
        <v>684</v>
      </c>
      <c r="L81" s="34" t="str">
        <f>HYPERLINK("http://www.centcols.org/util/geo/visuGen.php?code=DE-NW-0684","DE-NW-0684")</f>
        <v>DE-NW-0684</v>
      </c>
      <c r="M81" s="32" t="s">
        <v>165</v>
      </c>
      <c r="N81" s="32">
        <v>1</v>
      </c>
      <c r="O81" s="32">
        <v>10</v>
      </c>
      <c r="P81" s="32"/>
      <c r="Q81" s="32" t="s">
        <v>539</v>
      </c>
      <c r="R81" s="32" t="s">
        <v>540</v>
      </c>
      <c r="S81" s="6">
        <v>8.5943100000000001</v>
      </c>
      <c r="T81" s="6">
        <v>51.201329999999999</v>
      </c>
      <c r="U81" s="7"/>
      <c r="W81" s="7"/>
      <c r="X81" s="7"/>
      <c r="AA81" s="10"/>
      <c r="AG81" s="11"/>
      <c r="AH81" s="11"/>
      <c r="AI81" s="12"/>
      <c r="AJ81" s="12"/>
      <c r="AN81">
        <v>4717</v>
      </c>
      <c r="AO81">
        <v>3471718</v>
      </c>
      <c r="AP81">
        <v>5674120</v>
      </c>
    </row>
    <row r="82" spans="1:42">
      <c r="A82" s="35"/>
      <c r="B82" s="35"/>
      <c r="C82" s="33" t="s">
        <v>591</v>
      </c>
      <c r="D82" s="33">
        <v>4</v>
      </c>
      <c r="E82" s="33" t="s">
        <v>541</v>
      </c>
      <c r="F82" s="9" t="s">
        <v>543</v>
      </c>
      <c r="G82" s="33">
        <v>2</v>
      </c>
      <c r="H82" s="9" t="s">
        <v>542</v>
      </c>
      <c r="I82" s="9" t="s">
        <v>349</v>
      </c>
      <c r="J82" s="33" t="s">
        <v>592</v>
      </c>
      <c r="K82" s="36">
        <v>687</v>
      </c>
      <c r="L82" s="34" t="str">
        <f>HYPERLINK("http://www.centcols.org/util/geo/visuGen.php?code=DE-NW-0687","DE-NW-0687")</f>
        <v>DE-NW-0687</v>
      </c>
      <c r="M82" s="32" t="s">
        <v>165</v>
      </c>
      <c r="N82" s="32">
        <v>1</v>
      </c>
      <c r="O82" s="32">
        <v>10</v>
      </c>
      <c r="P82" s="32"/>
      <c r="Q82" s="32" t="s">
        <v>544</v>
      </c>
      <c r="R82" s="32" t="s">
        <v>545</v>
      </c>
      <c r="S82" s="6">
        <v>8.4981899999999992</v>
      </c>
      <c r="T82" s="6">
        <v>51.200310000000002</v>
      </c>
      <c r="U82" s="7"/>
      <c r="W82" s="7"/>
      <c r="X82" s="7"/>
      <c r="AA82" s="10"/>
      <c r="AG82" s="11"/>
      <c r="AH82" s="11"/>
      <c r="AI82" s="12"/>
      <c r="AJ82" s="12"/>
      <c r="AN82">
        <v>4716</v>
      </c>
      <c r="AO82">
        <v>3464999</v>
      </c>
      <c r="AP82">
        <v>5674049</v>
      </c>
    </row>
    <row r="83" spans="1:42">
      <c r="A83" s="35"/>
      <c r="B83" s="35"/>
      <c r="C83" s="33" t="s">
        <v>591</v>
      </c>
      <c r="D83" s="33">
        <v>4</v>
      </c>
      <c r="E83" s="33" t="s">
        <v>546</v>
      </c>
      <c r="F83" s="9" t="s">
        <v>548</v>
      </c>
      <c r="G83" s="33">
        <v>0</v>
      </c>
      <c r="H83" s="9" t="s">
        <v>547</v>
      </c>
      <c r="I83" s="9" t="s">
        <v>349</v>
      </c>
      <c r="J83" s="33" t="s">
        <v>592</v>
      </c>
      <c r="K83" s="36">
        <v>752</v>
      </c>
      <c r="L83" s="34" t="str">
        <f>HYPERLINK("http://www.centcols.org/util/geo/visuGen.php?code=DE-NW-0752","DE-NW-0752")</f>
        <v>DE-NW-0752</v>
      </c>
      <c r="M83" s="32" t="s">
        <v>551</v>
      </c>
      <c r="N83" s="32">
        <v>0</v>
      </c>
      <c r="O83" s="32">
        <v>0</v>
      </c>
      <c r="P83" s="32"/>
      <c r="Q83" s="32" t="s">
        <v>549</v>
      </c>
      <c r="R83" s="32" t="s">
        <v>550</v>
      </c>
      <c r="S83" s="6">
        <v>8.4966699999999999</v>
      </c>
      <c r="T83" s="6">
        <v>51.175829999999998</v>
      </c>
      <c r="U83" s="7"/>
      <c r="W83" s="7"/>
      <c r="X83" s="7"/>
      <c r="AA83" s="10"/>
      <c r="AG83" s="11"/>
      <c r="AH83" s="11"/>
      <c r="AI83" s="12"/>
      <c r="AJ83" s="12"/>
      <c r="AN83">
        <v>4816</v>
      </c>
      <c r="AO83">
        <v>3464874</v>
      </c>
      <c r="AP83">
        <v>5671327</v>
      </c>
    </row>
    <row r="84" spans="1:42" ht="22.5">
      <c r="A84" s="35"/>
      <c r="B84" s="35"/>
      <c r="C84" s="33" t="s">
        <v>591</v>
      </c>
      <c r="D84" s="33">
        <v>4</v>
      </c>
      <c r="E84" s="33" t="s">
        <v>552</v>
      </c>
      <c r="F84" s="9" t="s">
        <v>554</v>
      </c>
      <c r="G84" s="33">
        <v>2</v>
      </c>
      <c r="H84" s="9" t="s">
        <v>553</v>
      </c>
      <c r="I84" s="9" t="s">
        <v>515</v>
      </c>
      <c r="J84" s="33" t="s">
        <v>592</v>
      </c>
      <c r="K84" s="36">
        <v>774</v>
      </c>
      <c r="L84" s="34" t="str">
        <f>HYPERLINK("http://www.centcols.org/util/geo/visuGen.php?code=DE-NW-0774","DE-NW-0774")</f>
        <v>DE-NW-0774</v>
      </c>
      <c r="M84" s="32" t="s">
        <v>165</v>
      </c>
      <c r="N84" s="32">
        <v>1</v>
      </c>
      <c r="O84" s="32">
        <v>10</v>
      </c>
      <c r="P84" s="32"/>
      <c r="Q84" s="32" t="s">
        <v>555</v>
      </c>
      <c r="R84" s="32" t="s">
        <v>556</v>
      </c>
      <c r="S84" s="6">
        <v>8.5489700000000006</v>
      </c>
      <c r="T84" s="6">
        <v>51.27422</v>
      </c>
      <c r="U84" s="7"/>
      <c r="W84" s="7"/>
      <c r="X84" s="7"/>
      <c r="AA84" s="10"/>
      <c r="AG84" s="11"/>
      <c r="AH84" s="11"/>
      <c r="AI84" s="12"/>
      <c r="AJ84" s="12"/>
      <c r="AN84">
        <v>4717</v>
      </c>
      <c r="AO84">
        <v>3468599</v>
      </c>
      <c r="AP84">
        <v>5682249</v>
      </c>
    </row>
    <row r="85" spans="1:42">
      <c r="A85" s="35"/>
      <c r="B85" s="35"/>
      <c r="C85" s="33" t="s">
        <v>591</v>
      </c>
      <c r="D85" s="33">
        <v>4</v>
      </c>
      <c r="E85" s="33" t="s">
        <v>557</v>
      </c>
      <c r="F85" s="9" t="s">
        <v>560</v>
      </c>
      <c r="G85" s="33">
        <v>0</v>
      </c>
      <c r="H85" s="9" t="s">
        <v>558</v>
      </c>
      <c r="I85" s="9" t="s">
        <v>559</v>
      </c>
      <c r="J85" s="33" t="s">
        <v>592</v>
      </c>
      <c r="K85" s="36">
        <v>204</v>
      </c>
      <c r="L85" s="34" t="str">
        <f>HYPERLINK("http://www.centcols.org/util/geo/visuGen.php?code=DE-RP-0204","DE-RP-0204")</f>
        <v>DE-RP-0204</v>
      </c>
      <c r="M85" s="32" t="s">
        <v>563</v>
      </c>
      <c r="N85" s="32">
        <v>0</v>
      </c>
      <c r="O85" s="32">
        <v>0</v>
      </c>
      <c r="P85" s="32"/>
      <c r="Q85" s="32" t="s">
        <v>561</v>
      </c>
      <c r="R85" s="32" t="s">
        <v>562</v>
      </c>
      <c r="S85" s="6">
        <v>7.10886</v>
      </c>
      <c r="T85" s="6">
        <v>50.032940000000004</v>
      </c>
      <c r="U85" s="7"/>
      <c r="W85" s="7"/>
      <c r="X85" s="7"/>
      <c r="AA85" s="10"/>
      <c r="AG85" s="11"/>
      <c r="AH85" s="11"/>
      <c r="AI85" s="12"/>
      <c r="AJ85" s="12"/>
      <c r="AN85">
        <v>5908</v>
      </c>
      <c r="AO85">
        <v>2579488</v>
      </c>
      <c r="AP85">
        <v>5544661</v>
      </c>
    </row>
    <row r="86" spans="1:42">
      <c r="A86" s="35"/>
      <c r="B86" s="35"/>
      <c r="C86" s="33" t="s">
        <v>591</v>
      </c>
      <c r="D86" s="33">
        <v>4</v>
      </c>
      <c r="E86" s="33" t="s">
        <v>564</v>
      </c>
      <c r="F86" s="9" t="s">
        <v>566</v>
      </c>
      <c r="G86" s="33">
        <v>0</v>
      </c>
      <c r="H86" s="9" t="s">
        <v>565</v>
      </c>
      <c r="I86" s="9" t="s">
        <v>412</v>
      </c>
      <c r="J86" s="33" t="s">
        <v>592</v>
      </c>
      <c r="K86" s="36">
        <v>246</v>
      </c>
      <c r="L86" s="34" t="str">
        <f>HYPERLINK("http://www.centcols.org/util/geo/visuGen.php?code=DE-RP-0246","DE-RP-0246")</f>
        <v>DE-RP-0246</v>
      </c>
      <c r="M86" s="32" t="s">
        <v>569</v>
      </c>
      <c r="N86" s="32">
        <v>0</v>
      </c>
      <c r="O86" s="32">
        <v>0</v>
      </c>
      <c r="P86" s="32"/>
      <c r="Q86" s="32" t="s">
        <v>567</v>
      </c>
      <c r="R86" s="32" t="s">
        <v>568</v>
      </c>
      <c r="S86" s="6">
        <v>7.77339</v>
      </c>
      <c r="T86" s="6">
        <v>50.777889999999999</v>
      </c>
      <c r="U86" s="7"/>
      <c r="W86" s="7"/>
      <c r="X86" s="7"/>
      <c r="AA86" s="10"/>
      <c r="AG86" s="11"/>
      <c r="AH86" s="11"/>
      <c r="AI86" s="12"/>
      <c r="AJ86" s="12"/>
      <c r="AN86">
        <v>5212</v>
      </c>
      <c r="AO86">
        <v>3413559</v>
      </c>
      <c r="AP86">
        <v>5627653</v>
      </c>
    </row>
    <row r="87" spans="1:42">
      <c r="A87" s="35"/>
      <c r="B87" s="35"/>
      <c r="C87" s="33" t="s">
        <v>591</v>
      </c>
      <c r="D87" s="33">
        <v>4</v>
      </c>
      <c r="E87" s="33" t="s">
        <v>570</v>
      </c>
      <c r="F87" s="9" t="s">
        <v>572</v>
      </c>
      <c r="G87" s="33">
        <v>0</v>
      </c>
      <c r="H87" s="9" t="s">
        <v>571</v>
      </c>
      <c r="I87" s="9" t="s">
        <v>349</v>
      </c>
      <c r="J87" s="33" t="s">
        <v>592</v>
      </c>
      <c r="K87" s="36">
        <v>313</v>
      </c>
      <c r="L87" s="34" t="str">
        <f>HYPERLINK("http://www.centcols.org/util/geo/visuGen.php?code=DE-RP-0313","DE-RP-0313")</f>
        <v>DE-RP-0313</v>
      </c>
      <c r="M87" s="32" t="s">
        <v>575</v>
      </c>
      <c r="N87" s="32">
        <v>0</v>
      </c>
      <c r="O87" s="32">
        <v>0</v>
      </c>
      <c r="P87" s="32"/>
      <c r="Q87" s="32" t="s">
        <v>573</v>
      </c>
      <c r="R87" s="32" t="s">
        <v>574</v>
      </c>
      <c r="S87" s="6">
        <v>7.5551899999999996</v>
      </c>
      <c r="T87" s="6">
        <v>50.312559999999998</v>
      </c>
      <c r="U87" s="7"/>
      <c r="W87" s="7"/>
      <c r="X87" s="7"/>
      <c r="AA87" s="10"/>
      <c r="AG87" s="11"/>
      <c r="AH87" s="11"/>
      <c r="AI87" s="12"/>
      <c r="AJ87" s="12"/>
      <c r="AN87">
        <v>5611</v>
      </c>
      <c r="AO87">
        <v>3397162</v>
      </c>
      <c r="AP87">
        <v>5576171</v>
      </c>
    </row>
    <row r="88" spans="1:42">
      <c r="A88" s="35"/>
      <c r="B88" s="35"/>
      <c r="C88" s="33" t="s">
        <v>591</v>
      </c>
      <c r="D88" s="33">
        <v>4</v>
      </c>
      <c r="E88" s="33" t="s">
        <v>576</v>
      </c>
      <c r="F88" s="9" t="s">
        <v>578</v>
      </c>
      <c r="G88" s="33">
        <v>0</v>
      </c>
      <c r="H88" s="9" t="s">
        <v>577</v>
      </c>
      <c r="I88" s="9" t="s">
        <v>341</v>
      </c>
      <c r="J88" s="33" t="s">
        <v>592</v>
      </c>
      <c r="K88" s="36">
        <v>545</v>
      </c>
      <c r="L88" s="34" t="str">
        <f>HYPERLINK("http://www.centcols.org/util/geo/visuGen.php?code=DE-RP-0545","DE-RP-0545")</f>
        <v>DE-RP-0545</v>
      </c>
      <c r="M88" s="32" t="s">
        <v>581</v>
      </c>
      <c r="N88" s="32">
        <v>0</v>
      </c>
      <c r="O88" s="32">
        <v>0</v>
      </c>
      <c r="P88" s="32"/>
      <c r="Q88" s="32" t="s">
        <v>579</v>
      </c>
      <c r="R88" s="32" t="s">
        <v>580</v>
      </c>
      <c r="S88" s="6">
        <v>6.9834699999999996</v>
      </c>
      <c r="T88" s="6">
        <v>50.35192</v>
      </c>
      <c r="U88" s="7"/>
      <c r="W88" s="7"/>
      <c r="X88" s="7"/>
      <c r="AA88" s="10"/>
      <c r="AG88" s="11"/>
      <c r="AH88" s="11"/>
      <c r="AI88" s="12"/>
      <c r="AJ88" s="12"/>
      <c r="AN88">
        <v>5607</v>
      </c>
      <c r="AO88">
        <v>2570036</v>
      </c>
      <c r="AP88">
        <v>5580015</v>
      </c>
    </row>
    <row r="89" spans="1:42">
      <c r="A89" s="35"/>
      <c r="B89" s="35"/>
      <c r="C89" s="33" t="s">
        <v>591</v>
      </c>
      <c r="D89" s="33">
        <v>4</v>
      </c>
      <c r="E89" s="33" t="s">
        <v>582</v>
      </c>
      <c r="F89" s="9" t="s">
        <v>516</v>
      </c>
      <c r="G89" s="33">
        <v>0</v>
      </c>
      <c r="H89" s="9" t="s">
        <v>514</v>
      </c>
      <c r="I89" s="9" t="s">
        <v>515</v>
      </c>
      <c r="J89" s="33" t="s">
        <v>592</v>
      </c>
      <c r="K89" s="36">
        <v>404</v>
      </c>
      <c r="L89" s="34" t="str">
        <f>HYPERLINK("http://www.centcols.org/util/geo/visuGen.php?code=DE-SL-0404","DE-SL-0404")</f>
        <v>DE-SL-0404</v>
      </c>
      <c r="M89" s="32" t="s">
        <v>585</v>
      </c>
      <c r="N89" s="32">
        <v>0</v>
      </c>
      <c r="O89" s="32">
        <v>0</v>
      </c>
      <c r="P89" s="32"/>
      <c r="Q89" s="32" t="s">
        <v>583</v>
      </c>
      <c r="R89" s="32" t="s">
        <v>584</v>
      </c>
      <c r="S89" s="6">
        <v>6.4466400000000004</v>
      </c>
      <c r="T89" s="6">
        <v>49.51811</v>
      </c>
      <c r="U89" s="7"/>
      <c r="W89" s="7"/>
      <c r="X89" s="7"/>
      <c r="AA89" s="10"/>
      <c r="AG89" s="11"/>
      <c r="AH89" s="11"/>
      <c r="AI89" s="12"/>
      <c r="AJ89" s="12"/>
      <c r="AN89">
        <v>6404</v>
      </c>
      <c r="AO89">
        <v>2532385</v>
      </c>
      <c r="AP89">
        <v>5486907</v>
      </c>
    </row>
    <row r="90" spans="1:42">
      <c r="A90" s="35"/>
      <c r="B90" s="35"/>
      <c r="C90" s="33" t="s">
        <v>591</v>
      </c>
      <c r="D90" s="33">
        <v>4</v>
      </c>
      <c r="E90" s="33" t="s">
        <v>74</v>
      </c>
      <c r="F90" s="9" t="s">
        <v>76</v>
      </c>
      <c r="G90" s="33">
        <v>0</v>
      </c>
      <c r="H90" s="9" t="s">
        <v>22</v>
      </c>
      <c r="I90" s="9" t="s">
        <v>75</v>
      </c>
      <c r="J90" s="33" t="s">
        <v>593</v>
      </c>
      <c r="K90" s="36">
        <v>606</v>
      </c>
      <c r="L90" s="34" t="str">
        <f>HYPERLINK("http://www.centcols.org/util/geo/visuGen.php?code=FR-23-0606","FR-23-0606")</f>
        <v>FR-23-0606</v>
      </c>
      <c r="M90" s="32" t="s">
        <v>77</v>
      </c>
      <c r="N90" s="32">
        <v>0</v>
      </c>
      <c r="O90" s="32">
        <v>0</v>
      </c>
      <c r="P90" s="32"/>
      <c r="Q90" s="32" t="s">
        <v>78</v>
      </c>
      <c r="R90" s="32" t="s">
        <v>79</v>
      </c>
      <c r="S90" s="6">
        <v>1.5900192403618609</v>
      </c>
      <c r="T90" s="6">
        <v>46.038977941924031</v>
      </c>
      <c r="U90" s="7"/>
      <c r="W90" s="7"/>
      <c r="X90" s="7"/>
      <c r="AA90" s="10"/>
      <c r="AG90" s="11"/>
      <c r="AH90" s="11"/>
      <c r="AI90" s="12"/>
      <c r="AJ90" s="12"/>
    </row>
    <row r="91" spans="1:42">
      <c r="A91" s="35"/>
      <c r="B91" s="35"/>
      <c r="C91" s="33" t="s">
        <v>591</v>
      </c>
      <c r="D91" s="33">
        <v>4</v>
      </c>
      <c r="E91" s="33" t="s">
        <v>80</v>
      </c>
      <c r="F91" s="9" t="s">
        <v>82</v>
      </c>
      <c r="G91" s="33">
        <v>0</v>
      </c>
      <c r="H91" s="9" t="s">
        <v>29</v>
      </c>
      <c r="I91" s="9" t="s">
        <v>81</v>
      </c>
      <c r="J91" s="33" t="s">
        <v>593</v>
      </c>
      <c r="K91" s="36">
        <v>631</v>
      </c>
      <c r="L91" s="34" t="str">
        <f>HYPERLINK("http://www.centcols.org/util/geo/visuGen.php?code=FR-23-0631","FR-23-0631")</f>
        <v>FR-23-0631</v>
      </c>
      <c r="M91" s="32" t="s">
        <v>83</v>
      </c>
      <c r="N91" s="32">
        <v>0</v>
      </c>
      <c r="O91" s="32">
        <v>0</v>
      </c>
      <c r="P91" s="32"/>
      <c r="Q91" s="32" t="s">
        <v>84</v>
      </c>
      <c r="R91" s="32" t="s">
        <v>85</v>
      </c>
      <c r="S91" s="6">
        <v>1.8378140000000001</v>
      </c>
      <c r="T91" s="6">
        <v>46.151845999999999</v>
      </c>
      <c r="U91" s="7"/>
      <c r="W91" s="7"/>
      <c r="X91" s="7"/>
      <c r="AA91" s="10"/>
      <c r="AG91" s="11"/>
      <c r="AH91" s="11"/>
      <c r="AI91" s="12"/>
      <c r="AJ91" s="12"/>
    </row>
    <row r="92" spans="1:42">
      <c r="A92" s="35"/>
      <c r="B92" s="35"/>
      <c r="C92" s="33" t="s">
        <v>591</v>
      </c>
      <c r="D92" s="33">
        <v>4</v>
      </c>
      <c r="E92" s="33" t="s">
        <v>86</v>
      </c>
      <c r="F92" s="9" t="s">
        <v>88</v>
      </c>
      <c r="G92" s="33">
        <v>0</v>
      </c>
      <c r="H92" s="9" t="s">
        <v>29</v>
      </c>
      <c r="I92" s="9" t="s">
        <v>87</v>
      </c>
      <c r="J92" s="33" t="s">
        <v>593</v>
      </c>
      <c r="K92" s="36">
        <v>194</v>
      </c>
      <c r="L92" s="34" t="str">
        <f>HYPERLINK("http://www.centcols.org/util/geo/visuGen.php?code=FR-24-0194","FR-24-0194")</f>
        <v>FR-24-0194</v>
      </c>
      <c r="M92" s="32" t="s">
        <v>89</v>
      </c>
      <c r="N92" s="32">
        <v>0</v>
      </c>
      <c r="O92" s="32">
        <v>0</v>
      </c>
      <c r="P92" s="32"/>
      <c r="Q92" s="32" t="s">
        <v>90</v>
      </c>
      <c r="R92" s="32" t="s">
        <v>91</v>
      </c>
      <c r="S92" s="6">
        <v>0.61932600000000004</v>
      </c>
      <c r="T92" s="6">
        <v>45.138128999999999</v>
      </c>
      <c r="U92" s="7"/>
      <c r="W92" s="7"/>
      <c r="X92" s="7"/>
      <c r="AA92" s="10"/>
      <c r="AG92" s="11"/>
      <c r="AH92" s="11"/>
      <c r="AI92" s="12"/>
      <c r="AJ92" s="12"/>
    </row>
    <row r="93" spans="1:42">
      <c r="A93" s="35"/>
      <c r="B93" s="35"/>
      <c r="C93" s="33" t="s">
        <v>591</v>
      </c>
      <c r="D93" s="33">
        <v>4</v>
      </c>
      <c r="E93" s="33" t="s">
        <v>150</v>
      </c>
      <c r="F93" s="9" t="s">
        <v>152</v>
      </c>
      <c r="G93" s="33">
        <v>0</v>
      </c>
      <c r="H93" s="9" t="s">
        <v>138</v>
      </c>
      <c r="I93" s="9" t="s">
        <v>151</v>
      </c>
      <c r="J93" s="33" t="s">
        <v>593</v>
      </c>
      <c r="K93" s="36">
        <v>196</v>
      </c>
      <c r="L93" s="34" t="str">
        <f>HYPERLINK("http://www.centcols.org/util/geo/visuGen.php?code=FR-55-0196","FR-55-0196")</f>
        <v>FR-55-0196</v>
      </c>
      <c r="M93" s="32" t="s">
        <v>153</v>
      </c>
      <c r="N93" s="32">
        <v>0</v>
      </c>
      <c r="O93" s="32">
        <v>0</v>
      </c>
      <c r="P93" s="32"/>
      <c r="Q93" s="32" t="s">
        <v>154</v>
      </c>
      <c r="R93" s="32" t="s">
        <v>155</v>
      </c>
      <c r="S93" s="6">
        <v>5.0650529999999998</v>
      </c>
      <c r="T93" s="6">
        <v>49.024042999999999</v>
      </c>
      <c r="U93" s="7"/>
      <c r="W93" s="7"/>
      <c r="X93" s="7"/>
      <c r="AA93" s="10"/>
      <c r="AG93" s="11"/>
      <c r="AH93" s="11"/>
      <c r="AI93" s="12"/>
      <c r="AJ93" s="12"/>
    </row>
    <row r="94" spans="1:42">
      <c r="A94" s="35"/>
      <c r="B94" s="35"/>
      <c r="C94" s="33" t="s">
        <v>591</v>
      </c>
      <c r="D94" s="33">
        <v>4</v>
      </c>
      <c r="E94" s="33" t="s">
        <v>156</v>
      </c>
      <c r="F94" s="9" t="s">
        <v>158</v>
      </c>
      <c r="G94" s="33">
        <v>0</v>
      </c>
      <c r="H94" s="9" t="s">
        <v>29</v>
      </c>
      <c r="I94" s="9" t="s">
        <v>157</v>
      </c>
      <c r="J94" s="33" t="s">
        <v>593</v>
      </c>
      <c r="K94" s="36">
        <v>327</v>
      </c>
      <c r="L94" s="34" t="str">
        <f>HYPERLINK("http://www.centcols.org/util/geo/visuGen.php?code=FR-55-0327","FR-55-0327")</f>
        <v>FR-55-0327</v>
      </c>
      <c r="M94" s="32" t="s">
        <v>159</v>
      </c>
      <c r="N94" s="32">
        <v>0</v>
      </c>
      <c r="O94" s="32">
        <v>0</v>
      </c>
      <c r="P94" s="32"/>
      <c r="Q94" s="32" t="s">
        <v>160</v>
      </c>
      <c r="R94" s="32" t="s">
        <v>161</v>
      </c>
      <c r="S94" s="6">
        <v>5.2033139999999998</v>
      </c>
      <c r="T94" s="6">
        <v>48.684005999999997</v>
      </c>
      <c r="U94" s="7"/>
      <c r="W94" s="7"/>
      <c r="X94" s="7"/>
      <c r="AA94" s="10"/>
      <c r="AG94" s="11"/>
      <c r="AH94" s="11"/>
      <c r="AI94" s="12"/>
      <c r="AJ94" s="12"/>
    </row>
    <row r="95" spans="1:42">
      <c r="A95" s="35"/>
      <c r="B95" s="35"/>
      <c r="C95" s="33" t="s">
        <v>591</v>
      </c>
      <c r="D95" s="33">
        <v>4</v>
      </c>
      <c r="E95" s="33" t="s">
        <v>162</v>
      </c>
      <c r="F95" s="9" t="s">
        <v>164</v>
      </c>
      <c r="G95" s="33">
        <v>1</v>
      </c>
      <c r="H95" s="9" t="s">
        <v>22</v>
      </c>
      <c r="I95" s="9" t="s">
        <v>163</v>
      </c>
      <c r="J95" s="33" t="s">
        <v>593</v>
      </c>
      <c r="K95" s="36">
        <v>349</v>
      </c>
      <c r="L95" s="34" t="str">
        <f>HYPERLINK("http://www.centcols.org/util/geo/visuGen.php?code=FR-57-0340a","FR-57-0340a")</f>
        <v>FR-57-0340a</v>
      </c>
      <c r="M95" s="32" t="s">
        <v>165</v>
      </c>
      <c r="N95" s="32">
        <v>1</v>
      </c>
      <c r="O95" s="32">
        <v>10</v>
      </c>
      <c r="P95" s="32"/>
      <c r="Q95" s="32" t="s">
        <v>166</v>
      </c>
      <c r="R95" s="32" t="s">
        <v>167</v>
      </c>
      <c r="S95" s="6">
        <v>6.0652350000000004</v>
      </c>
      <c r="T95" s="6">
        <v>49.369629000000003</v>
      </c>
      <c r="U95" s="7"/>
      <c r="W95" s="7"/>
      <c r="X95" s="7"/>
      <c r="AA95" s="10"/>
      <c r="AG95" s="11"/>
      <c r="AH95" s="11"/>
      <c r="AI95" s="12"/>
      <c r="AJ95" s="12"/>
    </row>
    <row r="96" spans="1:42">
      <c r="A96" s="35"/>
      <c r="B96" s="35"/>
      <c r="C96" s="33" t="s">
        <v>591</v>
      </c>
      <c r="D96" s="33">
        <v>4</v>
      </c>
      <c r="E96" s="33" t="s">
        <v>239</v>
      </c>
      <c r="F96" s="9" t="s">
        <v>241</v>
      </c>
      <c r="G96" s="33">
        <v>0</v>
      </c>
      <c r="H96" s="9" t="s">
        <v>42</v>
      </c>
      <c r="I96" s="9" t="s">
        <v>240</v>
      </c>
      <c r="J96" s="33" t="s">
        <v>593</v>
      </c>
      <c r="K96" s="36">
        <v>456</v>
      </c>
      <c r="L96" s="34" t="str">
        <f>HYPERLINK("http://www.centcols.org/util/geo/visuGen.php?code=FR-87-0456","FR-87-0456")</f>
        <v>FR-87-0456</v>
      </c>
      <c r="M96" s="32" t="s">
        <v>242</v>
      </c>
      <c r="N96" s="32">
        <v>0</v>
      </c>
      <c r="O96" s="32">
        <v>0</v>
      </c>
      <c r="P96" s="32"/>
      <c r="Q96" s="32" t="s">
        <v>243</v>
      </c>
      <c r="R96" s="32" t="s">
        <v>244</v>
      </c>
      <c r="S96" s="6">
        <v>1.4958959999999999</v>
      </c>
      <c r="T96" s="6">
        <v>46.041649999999997</v>
      </c>
      <c r="U96" s="7"/>
      <c r="W96" s="7"/>
      <c r="X96" s="7"/>
      <c r="AA96" s="10"/>
      <c r="AG96" s="11"/>
      <c r="AH96" s="11"/>
      <c r="AI96" s="12"/>
      <c r="AJ96" s="12"/>
    </row>
    <row r="97" spans="1:36">
      <c r="A97" s="35"/>
      <c r="B97" s="35"/>
      <c r="C97" s="33" t="s">
        <v>591</v>
      </c>
      <c r="D97" s="33">
        <v>4</v>
      </c>
      <c r="E97" s="33" t="s">
        <v>250</v>
      </c>
      <c r="F97" s="9" t="s">
        <v>252</v>
      </c>
      <c r="G97" s="33">
        <v>0</v>
      </c>
      <c r="H97" s="9" t="s">
        <v>22</v>
      </c>
      <c r="I97" s="9" t="s">
        <v>251</v>
      </c>
      <c r="J97" s="33" t="s">
        <v>593</v>
      </c>
      <c r="K97" s="36">
        <v>206</v>
      </c>
      <c r="L97" s="34" t="str">
        <f>HYPERLINK("http://www.centcols.org/util/geo/visuGen.php?code=FR-89-0206","FR-89-0206")</f>
        <v>FR-89-0206</v>
      </c>
      <c r="M97" s="32" t="s">
        <v>83</v>
      </c>
      <c r="N97" s="32">
        <v>0</v>
      </c>
      <c r="O97" s="32">
        <v>0</v>
      </c>
      <c r="P97" s="32"/>
      <c r="Q97" s="32" t="s">
        <v>253</v>
      </c>
      <c r="R97" s="32" t="s">
        <v>254</v>
      </c>
      <c r="S97" s="6">
        <v>3.634039</v>
      </c>
      <c r="T97" s="6">
        <v>47.728878999999999</v>
      </c>
      <c r="U97" s="7"/>
      <c r="W97" s="7"/>
      <c r="X97" s="7"/>
      <c r="AA97" s="10"/>
      <c r="AG97" s="11"/>
      <c r="AH97" s="11"/>
      <c r="AI97" s="12"/>
      <c r="AJ97" s="12"/>
    </row>
    <row r="98" spans="1:36">
      <c r="A98" s="35"/>
      <c r="B98" s="35"/>
      <c r="C98" s="33" t="s">
        <v>591</v>
      </c>
      <c r="D98" s="33">
        <v>4</v>
      </c>
      <c r="E98" s="33" t="s">
        <v>604</v>
      </c>
      <c r="F98" s="9" t="s">
        <v>299</v>
      </c>
      <c r="G98" s="33">
        <v>0</v>
      </c>
      <c r="H98" s="9" t="s">
        <v>62</v>
      </c>
      <c r="I98" s="9" t="s">
        <v>298</v>
      </c>
      <c r="J98" s="33" t="s">
        <v>595</v>
      </c>
      <c r="K98" s="36">
        <v>334</v>
      </c>
      <c r="L98" s="44" t="s">
        <v>604</v>
      </c>
      <c r="M98" s="32" t="s">
        <v>300</v>
      </c>
      <c r="N98" s="32">
        <v>0</v>
      </c>
      <c r="O98" s="32">
        <v>0</v>
      </c>
      <c r="P98" s="32"/>
      <c r="Q98" s="32" t="s">
        <v>301</v>
      </c>
      <c r="R98" s="32" t="s">
        <v>302</v>
      </c>
      <c r="S98" s="6">
        <v>6.0613999999999999</v>
      </c>
      <c r="T98" s="6">
        <v>49.852209999999999</v>
      </c>
      <c r="U98" s="7"/>
      <c r="W98" s="7"/>
      <c r="X98" s="7"/>
      <c r="AA98" s="10"/>
      <c r="AG98" s="11"/>
      <c r="AH98" s="11"/>
      <c r="AI98" s="15"/>
      <c r="AJ98" s="15"/>
    </row>
    <row r="99" spans="1:36">
      <c r="A99" s="35"/>
      <c r="B99" s="35"/>
      <c r="C99" s="33" t="s">
        <v>591</v>
      </c>
      <c r="D99" s="33">
        <v>4</v>
      </c>
      <c r="E99" s="38" t="s">
        <v>605</v>
      </c>
      <c r="F99" s="9" t="s">
        <v>308</v>
      </c>
      <c r="G99" s="33">
        <v>1</v>
      </c>
      <c r="H99" s="9" t="s">
        <v>303</v>
      </c>
      <c r="I99" s="9" t="s">
        <v>308</v>
      </c>
      <c r="J99" s="33" t="s">
        <v>595</v>
      </c>
      <c r="K99" s="41">
        <v>235</v>
      </c>
      <c r="L99" s="45" t="s">
        <v>605</v>
      </c>
      <c r="M99" s="42" t="s">
        <v>305</v>
      </c>
      <c r="N99" s="42">
        <v>1</v>
      </c>
      <c r="O99" s="42"/>
      <c r="P99" s="42"/>
      <c r="Q99" s="32" t="s">
        <v>309</v>
      </c>
      <c r="R99" s="32" t="s">
        <v>310</v>
      </c>
      <c r="S99" s="42">
        <v>6.0821699999999996</v>
      </c>
      <c r="T99" s="43">
        <v>49.725830000000002</v>
      </c>
      <c r="U99" s="26"/>
      <c r="W99" s="26"/>
      <c r="X99" s="7"/>
      <c r="AA99" s="10"/>
      <c r="AG99" s="14"/>
      <c r="AH99" s="11"/>
      <c r="AI99" s="27"/>
      <c r="AJ99" s="27"/>
    </row>
    <row r="100" spans="1:36">
      <c r="A100" s="35"/>
      <c r="B100" s="35"/>
      <c r="C100" s="33" t="s">
        <v>591</v>
      </c>
      <c r="D100" s="33">
        <v>4</v>
      </c>
      <c r="E100" s="33" t="s">
        <v>606</v>
      </c>
      <c r="F100" s="9" t="s">
        <v>312</v>
      </c>
      <c r="G100" s="33">
        <v>0</v>
      </c>
      <c r="H100" s="9" t="s">
        <v>62</v>
      </c>
      <c r="I100" s="9" t="s">
        <v>311</v>
      </c>
      <c r="J100" s="33" t="s">
        <v>595</v>
      </c>
      <c r="K100" s="36">
        <v>368</v>
      </c>
      <c r="L100" s="44" t="s">
        <v>606</v>
      </c>
      <c r="M100" s="32" t="s">
        <v>313</v>
      </c>
      <c r="N100" s="32">
        <v>0</v>
      </c>
      <c r="O100" s="32">
        <v>0</v>
      </c>
      <c r="P100" s="32"/>
      <c r="Q100" s="32" t="s">
        <v>314</v>
      </c>
      <c r="R100" s="32" t="s">
        <v>315</v>
      </c>
      <c r="S100" s="6">
        <v>6.1838899999999999</v>
      </c>
      <c r="T100" s="6">
        <v>49.725540000000002</v>
      </c>
      <c r="U100" s="7"/>
      <c r="W100" s="7"/>
      <c r="X100" s="7"/>
      <c r="AA100" s="10"/>
      <c r="AG100" s="11"/>
      <c r="AH100" s="11"/>
      <c r="AI100" s="15"/>
      <c r="AJ100" s="15"/>
    </row>
  </sheetData>
  <autoFilter ref="A1:T1"/>
  <hyperlinks>
    <hyperlink ref="L14" r:id="rId1" display="http://www.centcols.org/util/geo/visuFR.php?code=FR-72-0273"/>
    <hyperlink ref="L13" r:id="rId2" display="http://www.centcols.org/util/geo/visuFR.php?code=FR-72-0243"/>
    <hyperlink ref="L98" r:id="rId3"/>
    <hyperlink ref="L99" r:id="rId4"/>
    <hyperlink ref="L100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Cols Challenge du Septentrion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Biki Biker</dc:creator>
  <cp:lastModifiedBy>Utente Windows</cp:lastModifiedBy>
  <dcterms:created xsi:type="dcterms:W3CDTF">2019-01-30T14:38:31Z</dcterms:created>
  <dcterms:modified xsi:type="dcterms:W3CDTF">2024-01-26T15:11:00Z</dcterms:modified>
</cp:coreProperties>
</file>