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9090" activeTab="3"/>
  </bookViews>
  <sheets>
    <sheet name="Métropole" sheetId="1" r:id="rId1"/>
    <sheet name="Dom-Tom" sheetId="2" r:id="rId2"/>
    <sheet name="Nouvelle-Calédonie" sheetId="3" r:id="rId3"/>
    <sheet name="Copyright" sheetId="4" r:id="rId4"/>
  </sheets>
  <definedNames/>
  <calcPr fullCalcOnLoad="1"/>
</workbook>
</file>

<file path=xl/sharedStrings.xml><?xml version="1.0" encoding="utf-8"?>
<sst xmlns="http://schemas.openxmlformats.org/spreadsheetml/2006/main" count="887" uniqueCount="755">
  <si>
    <t>Sommeiller Ouest
Sommeiller</t>
  </si>
  <si>
    <t>Col Sommeiller Ouest
Col Sommeiller</t>
  </si>
  <si>
    <t>007°00'29.3"E</t>
  </si>
  <si>
    <t>048°04'43.9"N</t>
  </si>
  <si>
    <t>32 351 646</t>
  </si>
  <si>
    <t>006°58'57.2"E</t>
  </si>
  <si>
    <t>048°07'10.0"N</t>
  </si>
  <si>
    <t>32 349 859</t>
  </si>
  <si>
    <t>5331 545</t>
  </si>
  <si>
    <t>006°53'50.5"E</t>
  </si>
  <si>
    <t>047°59'18.9"N</t>
  </si>
  <si>
    <t>32 343 121</t>
  </si>
  <si>
    <t>5317 172</t>
  </si>
  <si>
    <t>340-5310-29-34</t>
  </si>
  <si>
    <t>047°57'17.6"N</t>
  </si>
  <si>
    <t>32 342 897</t>
  </si>
  <si>
    <t>5313 428</t>
  </si>
  <si>
    <t>345-5325-42-09</t>
  </si>
  <si>
    <t>006°58'30.9"E</t>
  </si>
  <si>
    <t>048°04'05.3"N</t>
  </si>
  <si>
    <t>32 349 164</t>
  </si>
  <si>
    <t>5325 856</t>
  </si>
  <si>
    <t>Col de la ~
Collet de l'~</t>
  </si>
  <si>
    <t>Col de la Cuve
Collet de l'Etang</t>
  </si>
  <si>
    <t>069-152</t>
  </si>
  <si>
    <t>345-5320-06-02</t>
  </si>
  <si>
    <t>048°00'59.8"N</t>
  </si>
  <si>
    <t>32 345 633</t>
  </si>
  <si>
    <t>5320 218</t>
  </si>
  <si>
    <t>006°59'11.7"E</t>
  </si>
  <si>
    <t>048°01'39.6"N</t>
  </si>
  <si>
    <t>32 349 891</t>
  </si>
  <si>
    <t>5321 337</t>
  </si>
  <si>
    <t>Le Col du ~</t>
  </si>
  <si>
    <t>Le Col du Ballon</t>
  </si>
  <si>
    <t>(002)-134</t>
  </si>
  <si>
    <t>006°50'04.8"E</t>
  </si>
  <si>
    <t>047°49'14.2"N</t>
  </si>
  <si>
    <t>32 337 920</t>
  </si>
  <si>
    <t>5298 633</t>
  </si>
  <si>
    <t>Battaglia
Battaglia</t>
  </si>
  <si>
    <t>Bocca di a Battaglia
Col de Battaglia</t>
  </si>
  <si>
    <t>086-095</t>
  </si>
  <si>
    <t>440-4810-04-28</t>
  </si>
  <si>
    <t>002°15'49.0"E</t>
  </si>
  <si>
    <t>043°27'55.5"N</t>
  </si>
  <si>
    <t>31 440 433</t>
  </si>
  <si>
    <t>4812 765</t>
  </si>
  <si>
    <t>253-162</t>
  </si>
  <si>
    <t>485-4835-14-42</t>
  </si>
  <si>
    <t>338-I08-088-029</t>
  </si>
  <si>
    <t>002°49'53.4"E</t>
  </si>
  <si>
    <t>043°42'20.5"N</t>
  </si>
  <si>
    <t>31 486 423</t>
  </si>
  <si>
    <t>4839 200</t>
  </si>
  <si>
    <t>044-(168)</t>
  </si>
  <si>
    <t>5000 282</t>
  </si>
  <si>
    <t>008-151</t>
  </si>
  <si>
    <t>330-5000-07-03</t>
  </si>
  <si>
    <t>045°08'08.6"N</t>
  </si>
  <si>
    <t>32 330 680</t>
  </si>
  <si>
    <t>328-J05-034-121</t>
  </si>
  <si>
    <t>006°04'00.6"E</t>
  </si>
  <si>
    <t>045°59'48.6"N</t>
  </si>
  <si>
    <t>32 272 868</t>
  </si>
  <si>
    <t>5097 880</t>
  </si>
  <si>
    <t>046-177</t>
  </si>
  <si>
    <t>305-5060-32-36</t>
  </si>
  <si>
    <t>R1 S2(NE)</t>
  </si>
  <si>
    <t>006°32'11.3"E</t>
  </si>
  <si>
    <t>045°41'58.2"N</t>
  </si>
  <si>
    <t>32 308 215</t>
  </si>
  <si>
    <t>5063 613</t>
  </si>
  <si>
    <t>081-113</t>
  </si>
  <si>
    <t>280-5035-27-30</t>
  </si>
  <si>
    <t>006°13'15.4"E</t>
  </si>
  <si>
    <t>045°27'41.0"N</t>
  </si>
  <si>
    <t>32 282 735</t>
  </si>
  <si>
    <t>5037 963</t>
  </si>
  <si>
    <t>280-5010-04-20</t>
  </si>
  <si>
    <t>006°12'10.5"E</t>
  </si>
  <si>
    <t>045°13'39.5"N</t>
  </si>
  <si>
    <t>32 280 422</t>
  </si>
  <si>
    <t>5012 045</t>
  </si>
  <si>
    <t>370-5365-10-26</t>
  </si>
  <si>
    <t>315-H06-044-086</t>
  </si>
  <si>
    <t>007°15'21.7"E</t>
  </si>
  <si>
    <t>048°26'54.9"N</t>
  </si>
  <si>
    <t>32 371 042</t>
  </si>
  <si>
    <t>5367 629</t>
  </si>
  <si>
    <t>063-006</t>
  </si>
  <si>
    <t>370-5380-34-50</t>
  </si>
  <si>
    <t>007°16'55.8"E</t>
  </si>
  <si>
    <t>048°36'18.4"N</t>
  </si>
  <si>
    <t>32 373 366</t>
  </si>
  <si>
    <t>5384 983</t>
  </si>
  <si>
    <t>062-(008)</t>
  </si>
  <si>
    <t>370-5380-32-36</t>
  </si>
  <si>
    <t>007°16'50.8"E</t>
  </si>
  <si>
    <t>048°35'34.8"N</t>
  </si>
  <si>
    <t>32 373 233</t>
  </si>
  <si>
    <t>5383 639</t>
  </si>
  <si>
    <t>144-(030)</t>
  </si>
  <si>
    <t>500-4700-42-01</t>
  </si>
  <si>
    <t>003°03'04.9"E</t>
  </si>
  <si>
    <t>042°27'12.3"N</t>
  </si>
  <si>
    <t>31 504 223</t>
  </si>
  <si>
    <t>4700 123</t>
  </si>
  <si>
    <t>082-(023)</t>
  </si>
  <si>
    <t>715-5125-35-39</t>
  </si>
  <si>
    <t>321-F09-001-071</t>
  </si>
  <si>
    <t>321-F09-001-083</t>
  </si>
  <si>
    <t>005°50'09.3"E</t>
  </si>
  <si>
    <t>046°16'42.5"N</t>
  </si>
  <si>
    <t>31 718 483</t>
  </si>
  <si>
    <t>4738 236</t>
  </si>
  <si>
    <t>284-019</t>
  </si>
  <si>
    <t>495-4700-35-50</t>
  </si>
  <si>
    <t>008°58'55.5"E</t>
  </si>
  <si>
    <t>042°29'50.4"N</t>
  </si>
  <si>
    <t>32 498 529</t>
  </si>
  <si>
    <t>4704 997</t>
  </si>
  <si>
    <t>163-007</t>
  </si>
  <si>
    <t>009°11'36.3"E</t>
  </si>
  <si>
    <t>042°07'35.0"N</t>
  </si>
  <si>
    <t>32 515 986</t>
  </si>
  <si>
    <t>4663 827</t>
  </si>
  <si>
    <r>
      <t xml:space="preserve">R1-2(E), R1-2 S3-2(O), GR, </t>
    </r>
    <r>
      <rPr>
        <sz val="8"/>
        <color indexed="10"/>
        <rFont val="Arial"/>
        <family val="2"/>
      </rPr>
      <t>Interdit</t>
    </r>
  </si>
  <si>
    <t>005°39'33.1"E</t>
  </si>
  <si>
    <t>045°03'43.7"N</t>
  </si>
  <si>
    <t>31 709 359</t>
  </si>
  <si>
    <t>4993 294</t>
  </si>
  <si>
    <t>092-115</t>
  </si>
  <si>
    <t>505-4650-39-46</t>
  </si>
  <si>
    <t>009°06'26.8"E</t>
  </si>
  <si>
    <t>042°02'36.3"N</t>
  </si>
  <si>
    <t>32 508 892</t>
  </si>
  <si>
    <t>4654 601</t>
  </si>
  <si>
    <t>FR-2A-2035</t>
  </si>
  <si>
    <t>490-4675-50-14</t>
  </si>
  <si>
    <t>008°56'21.5"E</t>
  </si>
  <si>
    <t>042°14'24.6"N</t>
  </si>
  <si>
    <t>32 494 991</t>
  </si>
  <si>
    <t>4676 445</t>
  </si>
  <si>
    <t>500-4670-17-24</t>
  </si>
  <si>
    <t>009°01'15.8"E</t>
  </si>
  <si>
    <t>042°12'13.4"N</t>
  </si>
  <si>
    <t>32 501 737</t>
  </si>
  <si>
    <t>4672 396</t>
  </si>
  <si>
    <t>009°06'24.5"E</t>
  </si>
  <si>
    <t>042°03'10.0"N</t>
  </si>
  <si>
    <t>32 508 839</t>
  </si>
  <si>
    <t>4655 640</t>
  </si>
  <si>
    <t>290-4740-21-38</t>
  </si>
  <si>
    <t>000°27'25.4"E</t>
  </si>
  <si>
    <t>042°49'08.0"N</t>
  </si>
  <si>
    <t>31 292 116</t>
  </si>
  <si>
    <t>4743 840</t>
  </si>
  <si>
    <t>171-015</t>
  </si>
  <si>
    <t>300-4745-11-24</t>
  </si>
  <si>
    <t>000°33'56.8"E</t>
  </si>
  <si>
    <t>042°51'11.3"N</t>
  </si>
  <si>
    <t>31 301 113</t>
  </si>
  <si>
    <t>4747 382</t>
  </si>
  <si>
    <t>5128 896</t>
  </si>
  <si>
    <t>009°00'18.3"E</t>
  </si>
  <si>
    <t>042°32'58.5"N</t>
  </si>
  <si>
    <t>32 500 417</t>
  </si>
  <si>
    <t>4710 799</t>
  </si>
  <si>
    <t>049-151</t>
  </si>
  <si>
    <t>530-4735-40-32</t>
  </si>
  <si>
    <t>042°47'45.3"N</t>
  </si>
  <si>
    <t>32 534 044</t>
  </si>
  <si>
    <t>000°55'57.8"E</t>
  </si>
  <si>
    <t>042°59'51.8"N</t>
  </si>
  <si>
    <t>31 331 490</t>
  </si>
  <si>
    <t>4762 636</t>
  </si>
  <si>
    <t>(189)-193</t>
  </si>
  <si>
    <t>320-4760-44-45</t>
  </si>
  <si>
    <t>343-D06-006-010</t>
  </si>
  <si>
    <t>000°50'42.1"E</t>
  </si>
  <si>
    <t>043°00'47.7"N</t>
  </si>
  <si>
    <t>31 324 386</t>
  </si>
  <si>
    <t>4764 540</t>
  </si>
  <si>
    <t>260-182</t>
  </si>
  <si>
    <t>525-4720-07-13</t>
  </si>
  <si>
    <t>009°18'50.4"E</t>
  </si>
  <si>
    <t>042°38'36.4"N</t>
  </si>
  <si>
    <t>32 525 742</t>
  </si>
  <si>
    <t>4721 268</t>
  </si>
  <si>
    <t>290-046</t>
  </si>
  <si>
    <t>525-4725-37-27</t>
  </si>
  <si>
    <t>345-F03-010-026</t>
  </si>
  <si>
    <t>009°21'03.4"E</t>
  </si>
  <si>
    <t>042°42'03.8"N</t>
  </si>
  <si>
    <t>32 528 742</t>
  </si>
  <si>
    <t>4727 678</t>
  </si>
  <si>
    <t>234-163</t>
  </si>
  <si>
    <t>490-4715-36-44</t>
  </si>
  <si>
    <t>345-C04-049-094</t>
  </si>
  <si>
    <t>008°55'19.8"E</t>
  </si>
  <si>
    <t>042°37'37.2"N</t>
  </si>
  <si>
    <t>32 493 617</t>
  </si>
  <si>
    <t>4719 398</t>
  </si>
  <si>
    <t>505-4725-02-07</t>
  </si>
  <si>
    <t>009°03'50.2"E</t>
  </si>
  <si>
    <t>042°41'02.9"N</t>
  </si>
  <si>
    <t>32 505 238</t>
  </si>
  <si>
    <t>4725 742</t>
  </si>
  <si>
    <t>009°24'58.7"E</t>
  </si>
  <si>
    <t>700-4950-50-00</t>
  </si>
  <si>
    <t>005°35'09.8"E</t>
  </si>
  <si>
    <t>044°40'28.3"N</t>
  </si>
  <si>
    <t>31 704 973</t>
  </si>
  <si>
    <t>4950 050</t>
  </si>
  <si>
    <t>102-(040)</t>
  </si>
  <si>
    <t>700-4940-04-21</t>
  </si>
  <si>
    <t>005°31'30.4"E</t>
  </si>
  <si>
    <t>044°36'15.5"N</t>
  </si>
  <si>
    <t>31 700 382</t>
  </si>
  <si>
    <t>4942 097</t>
  </si>
  <si>
    <t>129-074</t>
  </si>
  <si>
    <t>700-4890-46-36</t>
  </si>
  <si>
    <t>332-G08-031-000</t>
  </si>
  <si>
    <t>005°33'30.8"E</t>
  </si>
  <si>
    <t>044°10'00.9"N</t>
  </si>
  <si>
    <t>31 704 557</t>
  </si>
  <si>
    <t>4893 595</t>
  </si>
  <si>
    <t>007-085</t>
  </si>
  <si>
    <t>685-4970-50-43</t>
  </si>
  <si>
    <t>005°24'22.2"E</t>
  </si>
  <si>
    <t>044°53'46.9"N</t>
  </si>
  <si>
    <t>31 689 985</t>
  </si>
  <si>
    <t>4974 253</t>
  </si>
  <si>
    <t>276-074</t>
  </si>
  <si>
    <t>685-4910-50-31</t>
  </si>
  <si>
    <t>005°23'01.3"E</t>
  </si>
  <si>
    <t>044°20'46.1"N</t>
  </si>
  <si>
    <t>31 689 997</t>
  </si>
  <si>
    <t>4913 084</t>
  </si>
  <si>
    <t>141-169</t>
  </si>
  <si>
    <t>705-4900-05-31</t>
  </si>
  <si>
    <t>005°34'25.7"E</t>
  </si>
  <si>
    <t>044°15'06.4"N</t>
  </si>
  <si>
    <t>31 705 480</t>
  </si>
  <si>
    <t>4903 058</t>
  </si>
  <si>
    <t>006°55'47.7"E</t>
  </si>
  <si>
    <t>250-133</t>
  </si>
  <si>
    <t>061-021</t>
  </si>
  <si>
    <t>006°50'47.8"E</t>
  </si>
  <si>
    <t>R</t>
  </si>
  <si>
    <t>3240O</t>
  </si>
  <si>
    <t>Documents</t>
  </si>
  <si>
    <t>Accès</t>
  </si>
  <si>
    <t>Remarques</t>
  </si>
  <si>
    <t>088-026</t>
  </si>
  <si>
    <t>695-5065-02-36</t>
  </si>
  <si>
    <t>328-G06-005-057</t>
  </si>
  <si>
    <t>005°30'34.3"E</t>
  </si>
  <si>
    <t>045°44'37.7"N</t>
  </si>
  <si>
    <t>31 695 212</t>
  </si>
  <si>
    <t>5068 645</t>
  </si>
  <si>
    <t>205-160</t>
  </si>
  <si>
    <t>705-5060-22-24</t>
  </si>
  <si>
    <t>005°39'39.9"E</t>
  </si>
  <si>
    <t>045°41'03.8"N</t>
  </si>
  <si>
    <t>31 707 220</t>
  </si>
  <si>
    <t>5062 427</t>
  </si>
  <si>
    <r>
      <t xml:space="preserve">R1, </t>
    </r>
    <r>
      <rPr>
        <sz val="8"/>
        <color indexed="10"/>
        <rFont val="Arial"/>
        <family val="2"/>
      </rPr>
      <t>Interdit</t>
    </r>
  </si>
  <si>
    <t>FR-05-2645a</t>
  </si>
  <si>
    <t>Gallina</t>
  </si>
  <si>
    <t>Pas de la Gallina</t>
  </si>
  <si>
    <t>Ballon</t>
  </si>
  <si>
    <t>R1-2</t>
  </si>
  <si>
    <t>S</t>
  </si>
  <si>
    <t>R1</t>
  </si>
  <si>
    <t>D63</t>
  </si>
  <si>
    <t>Col d'~</t>
  </si>
  <si>
    <t>CV</t>
  </si>
  <si>
    <t>FR-01-0760</t>
  </si>
  <si>
    <t>Col de ~
Collet de ~</t>
  </si>
  <si>
    <t>Chatel
Châte</t>
  </si>
  <si>
    <t>Col de Chatel
Collet de Châte</t>
  </si>
  <si>
    <t>3228E</t>
  </si>
  <si>
    <t>R1-2(E)</t>
  </si>
  <si>
    <t>FR-01-0780</t>
  </si>
  <si>
    <t>Berthiand</t>
  </si>
  <si>
    <t>Col de Berthiand</t>
  </si>
  <si>
    <t>D979/D85</t>
  </si>
  <si>
    <t>FR-01-0793</t>
  </si>
  <si>
    <t>Cendrier</t>
  </si>
  <si>
    <t>Col du Cendrier</t>
  </si>
  <si>
    <t>328-F04-077-015</t>
  </si>
  <si>
    <t>D11a</t>
  </si>
  <si>
    <t>FR-01-0794</t>
  </si>
  <si>
    <t>Sappel</t>
  </si>
  <si>
    <t>Col du Sappel</t>
  </si>
  <si>
    <t>D57</t>
  </si>
  <si>
    <t>D34</t>
  </si>
  <si>
    <t>315-4990-00-38</t>
  </si>
  <si>
    <t>006°39'00.7"E</t>
  </si>
  <si>
    <t>045°04'24.5"N</t>
  </si>
  <si>
    <t>32 315 037</t>
  </si>
  <si>
    <t>4993 799</t>
  </si>
  <si>
    <t>Pas du ~</t>
  </si>
  <si>
    <t>S2</t>
  </si>
  <si>
    <t>3328O</t>
  </si>
  <si>
    <t>3237E</t>
  </si>
  <si>
    <t>006°53'44.6"E</t>
  </si>
  <si>
    <t>R1(S)</t>
  </si>
  <si>
    <t>Col ~</t>
  </si>
  <si>
    <t>Montagne</t>
  </si>
  <si>
    <t>Pas de la Montagne</t>
  </si>
  <si>
    <t>Combes</t>
  </si>
  <si>
    <t>Col des Combes</t>
  </si>
  <si>
    <t>Collet d'~</t>
  </si>
  <si>
    <t>150-038</t>
  </si>
  <si>
    <t>Echelle</t>
  </si>
  <si>
    <t>020-093</t>
  </si>
  <si>
    <t>IT</t>
  </si>
  <si>
    <t>Porte de ~</t>
  </si>
  <si>
    <t>235-027</t>
  </si>
  <si>
    <t>005°42'11.3"E</t>
  </si>
  <si>
    <t>046°17'02.7"N</t>
  </si>
  <si>
    <t>31 708 234</t>
  </si>
  <si>
    <t>5129 163</t>
  </si>
  <si>
    <t>075-103</t>
  </si>
  <si>
    <t>690-5115-25-13</t>
  </si>
  <si>
    <t>328-F03-083-005</t>
  </si>
  <si>
    <t>005°29'38.2"E</t>
  </si>
  <si>
    <t>046°10'22.1"N</t>
  </si>
  <si>
    <t>31 692 508</t>
  </si>
  <si>
    <t>5116 272</t>
  </si>
  <si>
    <t>690-5095-22-43</t>
  </si>
  <si>
    <t>005°28'57.4"E</t>
  </si>
  <si>
    <t>046°01'14.1"N</t>
  </si>
  <si>
    <t>31 692 161</t>
  </si>
  <si>
    <t>5099 332</t>
  </si>
  <si>
    <t>082-020</t>
  </si>
  <si>
    <t>690-5105-35-30</t>
  </si>
  <si>
    <t>328-G04-001-073</t>
  </si>
  <si>
    <t>005°30'10.1"E</t>
  </si>
  <si>
    <t>046°05'53.0"N</t>
  </si>
  <si>
    <t>31 693 453</t>
  </si>
  <si>
    <t>5107 988</t>
  </si>
  <si>
    <t>3238O</t>
  </si>
  <si>
    <t>Col du ~
Col de ~</t>
  </si>
  <si>
    <t>R1-2(S)</t>
  </si>
  <si>
    <t/>
  </si>
  <si>
    <t>Col</t>
  </si>
  <si>
    <t>Code</t>
  </si>
  <si>
    <t>Intitulé</t>
  </si>
  <si>
    <t>Nom</t>
  </si>
  <si>
    <t>Nom complet</t>
  </si>
  <si>
    <t>Alti</t>
  </si>
  <si>
    <t>IGN</t>
  </si>
  <si>
    <t>IGN Quad</t>
  </si>
  <si>
    <t>Coord</t>
  </si>
  <si>
    <t>Michelin LOCAL</t>
  </si>
  <si>
    <t>Michelin DEPT</t>
  </si>
  <si>
    <t>Route</t>
  </si>
  <si>
    <t>Diff</t>
  </si>
  <si>
    <t>Lim</t>
  </si>
  <si>
    <t>WGS84 Lon S</t>
  </si>
  <si>
    <t>WGS84 Lat S</t>
  </si>
  <si>
    <t>WGS84 Lon D</t>
  </si>
  <si>
    <t>WGS84 Lat D</t>
  </si>
  <si>
    <t>UTM E</t>
  </si>
  <si>
    <t>UTM N</t>
  </si>
  <si>
    <t>Lon_IGN</t>
  </si>
  <si>
    <t>Lat_IGN</t>
  </si>
  <si>
    <t>FR-01-0239</t>
  </si>
  <si>
    <t>Golet du ~</t>
  </si>
  <si>
    <t>Tilleul</t>
  </si>
  <si>
    <t>Golet du Tilleul</t>
  </si>
  <si>
    <t>3231O</t>
  </si>
  <si>
    <t>D19</t>
  </si>
  <si>
    <t>FR-01-0355</t>
  </si>
  <si>
    <t>Col de ~</t>
  </si>
  <si>
    <t>Prémeyzel</t>
  </si>
  <si>
    <t>Col de Prémeyzel</t>
  </si>
  <si>
    <t>3232E</t>
  </si>
  <si>
    <t>328-G06-084-013</t>
  </si>
  <si>
    <t>D24b</t>
  </si>
  <si>
    <t>Col du ~</t>
  </si>
  <si>
    <t>D69</t>
  </si>
  <si>
    <t>Col de la ~</t>
  </si>
  <si>
    <t>Pas de la ~</t>
  </si>
  <si>
    <t>3229O</t>
  </si>
  <si>
    <t>R1 S2</t>
  </si>
  <si>
    <t>D18</t>
  </si>
  <si>
    <t>3230O</t>
  </si>
  <si>
    <t>Col des ~</t>
  </si>
  <si>
    <t>FR-YT-0132</t>
  </si>
  <si>
    <t>Saziley</t>
  </si>
  <si>
    <t>4410Sud-J-357-159</t>
  </si>
  <si>
    <t>CCD4</t>
  </si>
  <si>
    <t>45°10’ 06’’ E</t>
  </si>
  <si>
    <t>12° 57’ 59’’ S</t>
  </si>
  <si>
    <t>Fourche</t>
  </si>
  <si>
    <t>R1, GR</t>
  </si>
  <si>
    <t>1947E</t>
  </si>
  <si>
    <t>108-066</t>
  </si>
  <si>
    <t>D80</t>
  </si>
  <si>
    <t>FR-2B-0076</t>
  </si>
  <si>
    <t>San Bernardino</t>
  </si>
  <si>
    <t>Col de San Bernardino</t>
  </si>
  <si>
    <t>4248E</t>
  </si>
  <si>
    <t>FR-2B-0077</t>
  </si>
  <si>
    <t>Fogata</t>
  </si>
  <si>
    <t>Bocca Fogata</t>
  </si>
  <si>
    <t>4149E</t>
  </si>
  <si>
    <t>FR-2B-0085</t>
  </si>
  <si>
    <t>Affacadojo</t>
  </si>
  <si>
    <t>Bocca d'Affacadojo</t>
  </si>
  <si>
    <t>4248O</t>
  </si>
  <si>
    <t>055-027</t>
  </si>
  <si>
    <t>FR-2B-1099</t>
  </si>
  <si>
    <t>4252O</t>
  </si>
  <si>
    <t>2344O</t>
  </si>
  <si>
    <t>3535O</t>
  </si>
  <si>
    <t>D151</t>
  </si>
  <si>
    <t>1947O</t>
  </si>
  <si>
    <t>3139E</t>
  </si>
  <si>
    <t>1847E</t>
  </si>
  <si>
    <t>FR-31-0681</t>
  </si>
  <si>
    <t>Louzet</t>
  </si>
  <si>
    <t>Col de Louzet</t>
  </si>
  <si>
    <t>FR-2A-2029</t>
  </si>
  <si>
    <t>Foce Stretta</t>
  </si>
  <si>
    <t>Bocca di Foce Stretta</t>
  </si>
  <si>
    <t>FR-2A-2052</t>
  </si>
  <si>
    <t>Soglia</t>
  </si>
  <si>
    <t>Bocca a Soglia</t>
  </si>
  <si>
    <t>FR-2A-2055</t>
  </si>
  <si>
    <t>Lagione</t>
  </si>
  <si>
    <t>Bocca Lagione</t>
  </si>
  <si>
    <t>091-125</t>
  </si>
  <si>
    <t>Porte d'~</t>
  </si>
  <si>
    <t>D25</t>
  </si>
  <si>
    <t>2443E</t>
  </si>
  <si>
    <t>FR-65</t>
  </si>
  <si>
    <t>FR-26-1225b</t>
  </si>
  <si>
    <t>R2 S2-3(N)</t>
  </si>
  <si>
    <t>FR-26-1237b</t>
  </si>
  <si>
    <t>Olun</t>
  </si>
  <si>
    <t>Col d'Olun</t>
  </si>
  <si>
    <t>FR-26-1240b</t>
  </si>
  <si>
    <t>Sambue</t>
  </si>
  <si>
    <t>Col Sambue</t>
  </si>
  <si>
    <t>R1(E), S2(N)</t>
  </si>
  <si>
    <t>FR-26-1241</t>
  </si>
  <si>
    <t>Maur</t>
  </si>
  <si>
    <t>Col Maur</t>
  </si>
  <si>
    <t>R2 S3(SE), R1-2(NE), R1-2(NO)</t>
  </si>
  <si>
    <t>FR-26-1242</t>
  </si>
  <si>
    <t>Négron
Valaury</t>
  </si>
  <si>
    <t>Col du Négron
Col de Valaury</t>
  </si>
  <si>
    <t>FR-26-1245</t>
  </si>
  <si>
    <t>Bon Usage</t>
  </si>
  <si>
    <t>Pas du Bon Usage</t>
  </si>
  <si>
    <t>4249E</t>
  </si>
  <si>
    <t>4249O</t>
  </si>
  <si>
    <t>FR-2B-0075b</t>
  </si>
  <si>
    <t>Tonu</t>
  </si>
  <si>
    <t>Bocca a u Tonu</t>
  </si>
  <si>
    <t>Col ~
Col ~</t>
  </si>
  <si>
    <t>D130</t>
  </si>
  <si>
    <t>Passade des ~</t>
  </si>
  <si>
    <t>Agnères</t>
  </si>
  <si>
    <t>Passade des Agnères</t>
  </si>
  <si>
    <t>R1-2 S2(SO), GR</t>
  </si>
  <si>
    <t>Bocca di ~</t>
  </si>
  <si>
    <t>Bocca d'~</t>
  </si>
  <si>
    <t>3236O</t>
  </si>
  <si>
    <t>FR-2B</t>
  </si>
  <si>
    <t>136-082</t>
  </si>
  <si>
    <t>007-077</t>
  </si>
  <si>
    <t>345-D04-003-037</t>
  </si>
  <si>
    <t>FR-2B-1105</t>
  </si>
  <si>
    <t>Catele</t>
  </si>
  <si>
    <t>Bocca di Catele</t>
  </si>
  <si>
    <t>FR-2B-1109</t>
  </si>
  <si>
    <t>Belle Cave</t>
  </si>
  <si>
    <t>Bocca Belle Cave</t>
  </si>
  <si>
    <t>FR-2B-1112</t>
  </si>
  <si>
    <t>Scozzolatojo</t>
  </si>
  <si>
    <t>Col de Scozzolatojo</t>
  </si>
  <si>
    <t>345-E07-015-094</t>
  </si>
  <si>
    <t>Jasse</t>
  </si>
  <si>
    <t>Col de la Jasse</t>
  </si>
  <si>
    <t>4251O</t>
  </si>
  <si>
    <t>GR20</t>
  </si>
  <si>
    <t>3433O</t>
  </si>
  <si>
    <t>066-134</t>
  </si>
  <si>
    <t>4348O</t>
  </si>
  <si>
    <t>4251E</t>
  </si>
  <si>
    <t>Bocca ~</t>
  </si>
  <si>
    <t>Bocca di a ~
Col de ~</t>
  </si>
  <si>
    <t>Bocca a u ~</t>
  </si>
  <si>
    <t>Bocca a ~</t>
  </si>
  <si>
    <t>4151E</t>
  </si>
  <si>
    <t>FR-31-1845</t>
  </si>
  <si>
    <t>Lis</t>
  </si>
  <si>
    <t>Porte de Lis</t>
  </si>
  <si>
    <t>FR-31-1952</t>
  </si>
  <si>
    <t>3434O</t>
  </si>
  <si>
    <t>044-083</t>
  </si>
  <si>
    <t>1848O</t>
  </si>
  <si>
    <t>FR-39-1150</t>
  </si>
  <si>
    <t>Sur la Semine</t>
  </si>
  <si>
    <t>Col de Sur la Semine</t>
  </si>
  <si>
    <t>FR-66-0488</t>
  </si>
  <si>
    <t>S2-4(SE)</t>
  </si>
  <si>
    <t>FR-90</t>
  </si>
  <si>
    <t>3235E</t>
  </si>
  <si>
    <t>FR-38-0652</t>
  </si>
  <si>
    <t>Uriol</t>
  </si>
  <si>
    <t>Porte d'Uriol</t>
  </si>
  <si>
    <t>206-069</t>
  </si>
  <si>
    <t>3715O</t>
  </si>
  <si>
    <t>3330E</t>
  </si>
  <si>
    <t>FR-74-0714</t>
  </si>
  <si>
    <t>Menulles</t>
  </si>
  <si>
    <t>Col des Menulles</t>
  </si>
  <si>
    <t>239-108</t>
  </si>
  <si>
    <t>3716O</t>
  </si>
  <si>
    <t>Croix de Fer</t>
  </si>
  <si>
    <t>Col de la Croix de Fer</t>
  </si>
  <si>
    <t>3532O</t>
  </si>
  <si>
    <t>FR-73-2064a</t>
  </si>
  <si>
    <t>067-053</t>
  </si>
  <si>
    <t>333-K06-019-045</t>
  </si>
  <si>
    <t>D926</t>
  </si>
  <si>
    <t>2550O</t>
  </si>
  <si>
    <t>FR-67-0840</t>
  </si>
  <si>
    <t>Col de ~
Col de ~
~ sattel</t>
  </si>
  <si>
    <t>Cheitagoutte
Chenagoutte
Chenagoutte</t>
  </si>
  <si>
    <t>FR-73-1708</t>
  </si>
  <si>
    <t>FR-73-1710</t>
  </si>
  <si>
    <t>Champet</t>
  </si>
  <si>
    <t>Col du Champet</t>
  </si>
  <si>
    <t>S1-3(S)</t>
  </si>
  <si>
    <t>Col de Cheitagoutte
Col de Chenagoutte
Chenagoutte sattel</t>
  </si>
  <si>
    <t>FR-88-1039</t>
  </si>
  <si>
    <t>Trois Places</t>
  </si>
  <si>
    <t>Col des Trois Places</t>
  </si>
  <si>
    <t>127-021</t>
  </si>
  <si>
    <t>5326 984</t>
  </si>
  <si>
    <t>FR-88-1053</t>
  </si>
  <si>
    <t>Quatre Places</t>
  </si>
  <si>
    <t>Col des Quatre Places</t>
  </si>
  <si>
    <t>FR-88-1057a</t>
  </si>
  <si>
    <t>Collet ~
Col de la ~</t>
  </si>
  <si>
    <t>Mansuy
Meix</t>
  </si>
  <si>
    <t>Collet Mansuy
Col de la Meix</t>
  </si>
  <si>
    <t>045-121</t>
  </si>
  <si>
    <t>FR-88-1057b</t>
  </si>
  <si>
    <t>Place du Bois</t>
  </si>
  <si>
    <t>Col de la Place du Bois</t>
  </si>
  <si>
    <t>FR-88-1109</t>
  </si>
  <si>
    <t>Artimont</t>
  </si>
  <si>
    <t>Collet d'Artimont</t>
  </si>
  <si>
    <t>111-164</t>
  </si>
  <si>
    <t>FR-88-1171</t>
  </si>
  <si>
    <t>314-J06-001-114</t>
  </si>
  <si>
    <t>D465</t>
  </si>
  <si>
    <t>3520E</t>
  </si>
  <si>
    <t>FR-73-2993</t>
  </si>
  <si>
    <t>CV/CV</t>
  </si>
  <si>
    <t>S3/S4</t>
  </si>
  <si>
    <t>FR-NC-0972</t>
  </si>
  <si>
    <t xml:space="preserve">4806-(054)-075    </t>
  </si>
  <si>
    <t>ILE D'OUVEA</t>
  </si>
  <si>
    <t>FR-NC-0021</t>
  </si>
  <si>
    <t>Col du Casse-cou
Bouu Kaat</t>
  </si>
  <si>
    <t>IGN 84010</t>
  </si>
  <si>
    <t>4839-210-120</t>
  </si>
  <si>
    <t>FR-88-1093</t>
  </si>
  <si>
    <t>Harengs Marinés</t>
  </si>
  <si>
    <t>Col des Harengs Marinés</t>
  </si>
  <si>
    <t>103-009</t>
  </si>
  <si>
    <t>FR-88-1098</t>
  </si>
  <si>
    <t>Cuve
Etang</t>
  </si>
  <si>
    <t>Cols des territoires d'outre-mer</t>
  </si>
  <si>
    <t>Cols de la Guadeloupe</t>
  </si>
  <si>
    <t>Altitude</t>
  </si>
  <si>
    <t>Province</t>
  </si>
  <si>
    <t>Coord 100 000e</t>
  </si>
  <si>
    <t>Coord 25 000e</t>
  </si>
  <si>
    <t>Longitude</t>
  </si>
  <si>
    <t>Latitude</t>
  </si>
  <si>
    <t>FR-GP-0260</t>
  </si>
  <si>
    <t>Col de</t>
  </si>
  <si>
    <t>Borromée</t>
  </si>
  <si>
    <t>Basse Terre</t>
  </si>
  <si>
    <t>84003-E-092-278</t>
  </si>
  <si>
    <t xml:space="preserve">4602-C2-133-177 </t>
  </si>
  <si>
    <t>N2</t>
  </si>
  <si>
    <t>61° 47' 16'' O</t>
  </si>
  <si>
    <t>16° 15' 01'' N</t>
  </si>
  <si>
    <t>Col des</t>
  </si>
  <si>
    <t xml:space="preserve">Col </t>
  </si>
  <si>
    <t>FR-GP-1264</t>
  </si>
  <si>
    <t>Col de l'</t>
  </si>
  <si>
    <t>84003-F-014-051</t>
  </si>
  <si>
    <t>4605-F3-029-102</t>
  </si>
  <si>
    <t>61° 39' 34'' O</t>
  </si>
  <si>
    <t>16° 02' 32'' N</t>
  </si>
  <si>
    <t>Cols de St Barthélémy</t>
  </si>
  <si>
    <t>FR-GP-0046</t>
  </si>
  <si>
    <t>Col de la</t>
  </si>
  <si>
    <t>Tourmente</t>
  </si>
  <si>
    <t>84003-L-113-064</t>
  </si>
  <si>
    <t>4606-I3-070-091</t>
  </si>
  <si>
    <t>D209/D210</t>
  </si>
  <si>
    <t>62° 50' 54'' O</t>
  </si>
  <si>
    <t>17° 54' 17'' N</t>
  </si>
  <si>
    <t>FR-GP-0079</t>
  </si>
  <si>
    <t>Tourterelle</t>
  </si>
  <si>
    <t>84003-L-128-053</t>
  </si>
  <si>
    <t>4606-I3-133-042</t>
  </si>
  <si>
    <t>62° 49' 59'' O</t>
  </si>
  <si>
    <t>17° 53' 36'' N</t>
  </si>
  <si>
    <t>Cols de St Martin : aucun</t>
  </si>
  <si>
    <t>Cols de Mayotte</t>
  </si>
  <si>
    <t>île de Sada</t>
  </si>
  <si>
    <t>Cols de la Réunion</t>
  </si>
  <si>
    <t>Alt</t>
  </si>
  <si>
    <t>TOP25</t>
  </si>
  <si>
    <t>Coordonnées TOP100</t>
  </si>
  <si>
    <t>FR-RE-0888</t>
  </si>
  <si>
    <t>Carozin</t>
  </si>
  <si>
    <t>4402RT</t>
  </si>
  <si>
    <t>B2-182-349</t>
  </si>
  <si>
    <t>D52 goudronné (panneau)</t>
  </si>
  <si>
    <t>55° 30' 14'' E</t>
  </si>
  <si>
    <t>21° 01' 43'' S</t>
  </si>
  <si>
    <t>FR-RE-1942</t>
  </si>
  <si>
    <t>B2-128-300</t>
  </si>
  <si>
    <t>R1 S</t>
  </si>
  <si>
    <t>55° 27' 05'' E</t>
  </si>
  <si>
    <t>21° 04' 27'' S</t>
  </si>
  <si>
    <t>Cols de Polynésie</t>
  </si>
  <si>
    <t>Carte 1/100 000e</t>
  </si>
  <si>
    <t>Coordonnées</t>
  </si>
  <si>
    <t>IGN 84005</t>
  </si>
  <si>
    <t>FR-PF-0200</t>
  </si>
  <si>
    <t>Vaitoetoe</t>
  </si>
  <si>
    <t>Tahaa</t>
  </si>
  <si>
    <t>151° 29' 12'' O</t>
  </si>
  <si>
    <t>16° 37' 29'' S</t>
  </si>
  <si>
    <t>Cols des Terres Australes et Antartiques</t>
  </si>
  <si>
    <t>Carte</t>
  </si>
  <si>
    <t>FR-67-0870</t>
  </si>
  <si>
    <t>Schneeberg</t>
  </si>
  <si>
    <t>Col du Schneeberg</t>
  </si>
  <si>
    <t>R1(E), RF</t>
  </si>
  <si>
    <t>FR-67-0901</t>
  </si>
  <si>
    <t>Entre Schneeberg et Baerenberg</t>
  </si>
  <si>
    <t>Col Entre Schneeberg et Baerenberg</t>
  </si>
  <si>
    <t>R1 S2, GR53</t>
  </si>
  <si>
    <t>3635O</t>
  </si>
  <si>
    <t>FR-31-0660</t>
  </si>
  <si>
    <t>Cot de ~
Cot de ~
Cot det ~
Cot ~</t>
  </si>
  <si>
    <t>Hergadé
Hérégade
Hérégadé
Déchérégadé</t>
  </si>
  <si>
    <t>Cot de Hergadé
Cot de Hérégade
Cot det Hérégadé
Cot Déchérégadé</t>
  </si>
  <si>
    <t>(117)-175</t>
  </si>
  <si>
    <t>330-4760-15-26</t>
  </si>
  <si>
    <t>343-D07-054-122</t>
  </si>
  <si>
    <t>3618O</t>
  </si>
  <si>
    <t>705-4990-44-33</t>
  </si>
  <si>
    <t>500-4710-04-08</t>
  </si>
  <si>
    <t>515-4660-10-38</t>
  </si>
  <si>
    <t>3619O</t>
  </si>
  <si>
    <t>FR-81-0901a</t>
  </si>
  <si>
    <t>FR-81-0901b</t>
  </si>
  <si>
    <t>338-I08-076-025</t>
  </si>
  <si>
    <t>Cols de Nouvelle Calédonie</t>
  </si>
  <si>
    <t>Nom du col</t>
  </si>
  <si>
    <t>Carte 200 000e</t>
  </si>
  <si>
    <t>Observation</t>
  </si>
  <si>
    <t>Provenance</t>
  </si>
  <si>
    <t>FR-NC-0010</t>
  </si>
  <si>
    <t>Col de Mô
Col Uiébéré</t>
  </si>
  <si>
    <t>IGN 84009</t>
  </si>
  <si>
    <t>4829-095-018</t>
  </si>
  <si>
    <t>RT1</t>
  </si>
  <si>
    <t>FR-NC-0016</t>
  </si>
  <si>
    <t>Col Guépy</t>
  </si>
  <si>
    <t>4829-087-020</t>
  </si>
  <si>
    <t>IGN 50 000</t>
  </si>
  <si>
    <t>IGN 84012</t>
  </si>
  <si>
    <t>RM1</t>
  </si>
  <si>
    <t>Tribu</t>
  </si>
  <si>
    <t>FR-NC-0073a</t>
  </si>
  <si>
    <t>Col de Bir Hakeim
Jùdaala</t>
  </si>
  <si>
    <t>4804-083-070</t>
  </si>
  <si>
    <t>RPN7</t>
  </si>
  <si>
    <t>D622</t>
  </si>
  <si>
    <t>TOP100</t>
  </si>
  <si>
    <t>705-5125-32-42</t>
  </si>
  <si>
    <t>270-5095-29-29</t>
  </si>
  <si>
    <t>350-5325-16-20</t>
  </si>
  <si>
    <t>345-5330-49-15</t>
  </si>
  <si>
    <t>340-5315-31-22</t>
  </si>
  <si>
    <t>345-5320-49-13</t>
  </si>
  <si>
    <t>335-5295-29-36</t>
  </si>
  <si>
    <t>Kerguelen</t>
  </si>
  <si>
    <t>IGN 1/100 000e</t>
  </si>
  <si>
    <t>FR-TF-0176</t>
  </si>
  <si>
    <t>Le Pas de l'</t>
  </si>
  <si>
    <t>Ouest</t>
  </si>
  <si>
    <t>69° 56' 18'' E</t>
  </si>
  <si>
    <t>49° 17' 26'' S</t>
  </si>
  <si>
    <t>FR-TF-0210</t>
  </si>
  <si>
    <t>Dante</t>
  </si>
  <si>
    <t>69° 19' 57'' E</t>
  </si>
  <si>
    <t>49° 30' 18'' S</t>
  </si>
  <si>
    <t>Lien</t>
  </si>
  <si>
    <t>Lambert NC x</t>
  </si>
  <si>
    <t>Lambert NC y</t>
  </si>
  <si>
    <t>166°10'34"E</t>
  </si>
  <si>
    <t>021°58'11"S</t>
  </si>
  <si>
    <t>166°09'58"E</t>
  </si>
  <si>
    <t>021°58'02"S</t>
  </si>
  <si>
    <t>164°24'48"E</t>
  </si>
  <si>
    <t>020°22'41"S</t>
  </si>
  <si>
    <t>505-4655-38-06</t>
  </si>
  <si>
    <t>Col d'en ~
Coll de ~</t>
  </si>
  <si>
    <t>Barret
Barret</t>
  </si>
  <si>
    <t>Col d'en Barret
Coll de Barret</t>
  </si>
  <si>
    <t>ES-GI-0488</t>
  </si>
  <si>
    <r>
      <t>RP(Alp, Arc, Sav)</t>
    </r>
    <r>
      <rPr>
        <sz val="8"/>
        <color indexed="8"/>
        <rFont val="Arial"/>
        <family val="2"/>
      </rPr>
      <t xml:space="preserve"> </t>
    </r>
    <r>
      <rPr>
        <sz val="8"/>
        <color indexed="14"/>
        <rFont val="Arial"/>
        <family val="2"/>
      </rPr>
      <t>Topo(02-26, 05.34)</t>
    </r>
  </si>
  <si>
    <t>Col de Kéniaové</t>
  </si>
  <si>
    <t>164°23'34"E</t>
  </si>
  <si>
    <t>020°37'02"S</t>
  </si>
  <si>
    <t>166°34'40"E</t>
  </si>
  <si>
    <t>020°30'48"S</t>
  </si>
  <si>
    <t>Topo(02-11)</t>
  </si>
  <si>
    <t>Topo(01-15)</t>
  </si>
  <si>
    <t>RP(Sav)</t>
  </si>
  <si>
    <t>Topo(07-29)</t>
  </si>
  <si>
    <t>Topo(05-06)</t>
  </si>
  <si>
    <t>RP(Htl)</t>
  </si>
  <si>
    <t>Topo(05-22)</t>
  </si>
  <si>
    <t>Topo(06-16)</t>
  </si>
  <si>
    <t>Topo(04-28)</t>
  </si>
  <si>
    <t>Topo(03-14)</t>
  </si>
  <si>
    <t>RP(Crn)</t>
  </si>
  <si>
    <t>RP(Crn, Crs)</t>
  </si>
  <si>
    <r>
      <t xml:space="preserve">Bocca ~
</t>
    </r>
    <r>
      <rPr>
        <i/>
        <sz val="8"/>
        <color indexed="14"/>
        <rFont val="Arial"/>
        <family val="2"/>
      </rPr>
      <t>Bocca à a ~</t>
    </r>
  </si>
  <si>
    <r>
      <t xml:space="preserve">Parcile
</t>
    </r>
    <r>
      <rPr>
        <i/>
        <sz val="8"/>
        <color indexed="14"/>
        <rFont val="Arial"/>
        <family val="2"/>
      </rPr>
      <t>Parcile</t>
    </r>
  </si>
  <si>
    <r>
      <t xml:space="preserve">Bocca Parcile
</t>
    </r>
    <r>
      <rPr>
        <i/>
        <sz val="8"/>
        <color indexed="14"/>
        <rFont val="Arial"/>
        <family val="2"/>
      </rPr>
      <t>Bocca à a Parcile</t>
    </r>
  </si>
  <si>
    <r>
      <t>RP(Crn)</t>
    </r>
    <r>
      <rPr>
        <sz val="8"/>
        <color indexed="8"/>
        <rFont val="Arial"/>
        <family val="2"/>
      </rPr>
      <t xml:space="preserve"> </t>
    </r>
    <r>
      <rPr>
        <sz val="8"/>
        <color indexed="14"/>
        <rFont val="Arial"/>
        <family val="2"/>
      </rPr>
      <t>Topo(05-50)</t>
    </r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</si>
</sst>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000000"/>
    <numFmt numFmtId="182" formatCode="0.000"/>
    <numFmt numFmtId="183" formatCode="0.000000"/>
  </numFmts>
  <fonts count="20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i/>
      <sz val="8"/>
      <color indexed="14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NumberFormat="1" applyFont="1" applyFill="1" applyBorder="1" applyAlignment="1">
      <alignment horizontal="center" vertical="center"/>
      <protection/>
    </xf>
    <xf numFmtId="0" fontId="6" fillId="0" borderId="29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2" xfId="21" applyFont="1" applyBorder="1" applyAlignment="1">
      <alignment vertical="center"/>
      <protection/>
    </xf>
    <xf numFmtId="0" fontId="0" fillId="0" borderId="33" xfId="21" applyFont="1" applyBorder="1" applyAlignment="1">
      <alignment vertical="center"/>
      <protection/>
    </xf>
    <xf numFmtId="0" fontId="0" fillId="0" borderId="34" xfId="21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5" xfId="2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0" fillId="0" borderId="8" xfId="21" applyNumberFormat="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left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2" borderId="7" xfId="21" applyNumberFormat="1" applyFont="1" applyFill="1" applyBorder="1" applyAlignment="1">
      <alignment horizontal="center" vertical="center" wrapText="1"/>
      <protection/>
    </xf>
    <xf numFmtId="0" fontId="1" fillId="2" borderId="7" xfId="21" applyNumberFormat="1" applyFont="1" applyFill="1" applyBorder="1" applyAlignment="1">
      <alignment horizontal="center" vertical="center" wrapText="1"/>
      <protection/>
    </xf>
    <xf numFmtId="0" fontId="1" fillId="3" borderId="7" xfId="21" applyNumberFormat="1" applyFont="1" applyFill="1" applyBorder="1" applyAlignment="1">
      <alignment horizontal="center" vertical="center" wrapText="1"/>
      <protection/>
    </xf>
    <xf numFmtId="49" fontId="1" fillId="3" borderId="7" xfId="21" applyNumberFormat="1" applyFont="1" applyFill="1" applyBorder="1" applyAlignment="1">
      <alignment horizontal="center" vertical="center" wrapText="1"/>
      <protection/>
    </xf>
    <xf numFmtId="183" fontId="1" fillId="2" borderId="7" xfId="21" applyNumberFormat="1" applyFont="1" applyFill="1" applyBorder="1" applyAlignment="1">
      <alignment horizontal="center" vertical="center" wrapText="1"/>
      <protection/>
    </xf>
    <xf numFmtId="181" fontId="1" fillId="2" borderId="7" xfId="21" applyNumberFormat="1" applyFont="1" applyFill="1" applyBorder="1" applyAlignment="1">
      <alignment horizontal="center" vertical="center" wrapText="1"/>
      <protection/>
    </xf>
    <xf numFmtId="183" fontId="1" fillId="3" borderId="7" xfId="21" applyNumberFormat="1" applyFont="1" applyFill="1" applyBorder="1" applyAlignment="1">
      <alignment horizontal="center" vertical="center" wrapText="1"/>
      <protection/>
    </xf>
    <xf numFmtId="0" fontId="11" fillId="0" borderId="0" xfId="2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11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49" fontId="16" fillId="0" borderId="0" xfId="21" applyNumberFormat="1" applyFont="1" applyFill="1" applyBorder="1" applyAlignment="1">
      <alignment horizontal="left" vertical="center" wrapText="1"/>
      <protection/>
    </xf>
    <xf numFmtId="0" fontId="16" fillId="0" borderId="0" xfId="21" applyNumberFormat="1" applyFont="1" applyFill="1" applyBorder="1" applyAlignment="1">
      <alignment horizontal="center" vertical="center" wrapText="1"/>
      <protection/>
    </xf>
    <xf numFmtId="49" fontId="16" fillId="0" borderId="0" xfId="21" applyNumberFormat="1" applyFont="1" applyFill="1" applyBorder="1" applyAlignment="1">
      <alignment horizontal="center" vertical="center" wrapText="1"/>
      <protection/>
    </xf>
    <xf numFmtId="183" fontId="16" fillId="0" borderId="0" xfId="21" applyNumberFormat="1" applyFont="1" applyFill="1" applyBorder="1" applyAlignment="1">
      <alignment horizontal="center" vertical="center" wrapText="1"/>
      <protection/>
    </xf>
    <xf numFmtId="181" fontId="16" fillId="0" borderId="0" xfId="21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>
      <alignment horizontal="center" vertical="center" wrapText="1"/>
    </xf>
    <xf numFmtId="181" fontId="16" fillId="0" borderId="0" xfId="0" applyNumberFormat="1" applyFont="1" applyFill="1" applyBorder="1" applyAlignment="1">
      <alignment horizontal="center" vertical="center" wrapText="1"/>
    </xf>
    <xf numFmtId="183" fontId="16" fillId="0" borderId="0" xfId="21" applyNumberFormat="1" applyFont="1" applyFill="1" applyBorder="1" applyAlignment="1">
      <alignment vertical="center" wrapText="1"/>
      <protection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16" fillId="0" borderId="0" xfId="21" applyNumberFormat="1" applyFont="1" applyFill="1" applyBorder="1" applyAlignment="1">
      <alignment horizontal="center" vertical="center"/>
      <protection/>
    </xf>
    <xf numFmtId="49" fontId="16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3" fontId="16" fillId="0" borderId="0" xfId="21" applyNumberFormat="1" applyFont="1" applyFill="1" applyBorder="1" applyAlignment="1">
      <alignment horizontal="center" vertical="center"/>
      <protection/>
    </xf>
    <xf numFmtId="181" fontId="16" fillId="0" borderId="0" xfId="2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6" fillId="0" borderId="3" xfId="21" applyNumberFormat="1" applyFont="1" applyFill="1" applyBorder="1" applyAlignment="1">
      <alignment horizontal="center" vertical="center" wrapText="1"/>
      <protection/>
    </xf>
    <xf numFmtId="183" fontId="6" fillId="0" borderId="3" xfId="21" applyNumberFormat="1" applyFont="1" applyFill="1" applyBorder="1" applyAlignment="1">
      <alignment horizontal="center" vertical="center" wrapText="1"/>
      <protection/>
    </xf>
    <xf numFmtId="49" fontId="6" fillId="0" borderId="5" xfId="2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12" fillId="0" borderId="20" xfId="20" applyFont="1" applyBorder="1" applyAlignment="1" applyProtection="1">
      <alignment vertical="center"/>
      <protection/>
    </xf>
    <xf numFmtId="0" fontId="8" fillId="0" borderId="2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12" fillId="0" borderId="7" xfId="2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2" fillId="0" borderId="13" xfId="20" applyFont="1" applyBorder="1" applyAlignment="1" applyProtection="1">
      <alignment vertical="center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12" fillId="0" borderId="30" xfId="20" applyFont="1" applyBorder="1" applyAlignment="1" applyProtection="1">
      <alignment vertical="center"/>
      <protection/>
    </xf>
    <xf numFmtId="0" fontId="0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638175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A1">
      <pane ySplit="1" topLeftCell="BM2" activePane="bottomLeft" state="frozen"/>
      <selection pane="topLeft" activeCell="E51" sqref="E51"/>
      <selection pane="bottomLeft" activeCell="D17" sqref="D17"/>
    </sheetView>
  </sheetViews>
  <sheetFormatPr defaultColWidth="13.57421875" defaultRowHeight="12.75"/>
  <cols>
    <col min="1" max="1" width="10.28125" style="146" bestFit="1" customWidth="1"/>
    <col min="2" max="2" width="15.28125" style="146" bestFit="1" customWidth="1"/>
    <col min="3" max="3" width="24.00390625" style="146" bestFit="1" customWidth="1"/>
    <col min="4" max="4" width="26.8515625" style="146" bestFit="1" customWidth="1"/>
    <col min="5" max="5" width="4.421875" style="147" bestFit="1" customWidth="1"/>
    <col min="6" max="6" width="3.57421875" style="147" bestFit="1" customWidth="1"/>
    <col min="7" max="7" width="8.00390625" style="148" bestFit="1" customWidth="1"/>
    <col min="8" max="8" width="9.00390625" style="148" bestFit="1" customWidth="1"/>
    <col min="9" max="9" width="12.140625" style="148" bestFit="1" customWidth="1"/>
    <col min="10" max="10" width="10.28125" style="149" bestFit="1" customWidth="1"/>
    <col min="11" max="12" width="14.421875" style="148" bestFit="1" customWidth="1"/>
    <col min="13" max="13" width="28.8515625" style="148" customWidth="1"/>
    <col min="14" max="14" width="3.57421875" style="146" bestFit="1" customWidth="1"/>
    <col min="15" max="15" width="10.57421875" style="147" bestFit="1" customWidth="1"/>
    <col min="16" max="16" width="11.140625" style="148" bestFit="1" customWidth="1"/>
    <col min="17" max="17" width="10.7109375" style="148" bestFit="1" customWidth="1"/>
    <col min="18" max="18" width="11.140625" style="148" bestFit="1" customWidth="1"/>
    <col min="19" max="19" width="10.57421875" style="150" bestFit="1" customWidth="1"/>
    <col min="20" max="20" width="8.7109375" style="150" bestFit="1" customWidth="1"/>
    <col min="21" max="21" width="7.8515625" style="148" bestFit="1" customWidth="1"/>
    <col min="22" max="22" width="8.421875" style="151" bestFit="1" customWidth="1"/>
    <col min="23" max="23" width="8.7109375" style="150" bestFit="1" customWidth="1"/>
    <col min="24" max="24" width="24.28125" style="150" bestFit="1" customWidth="1"/>
    <col min="25" max="16384" width="13.57421875" style="1" customWidth="1"/>
  </cols>
  <sheetData>
    <row r="1" spans="1:24" s="93" customFormat="1" ht="12.75">
      <c r="A1" s="116" t="s">
        <v>350</v>
      </c>
      <c r="B1" s="116" t="s">
        <v>351</v>
      </c>
      <c r="C1" s="116" t="s">
        <v>352</v>
      </c>
      <c r="D1" s="116" t="s">
        <v>353</v>
      </c>
      <c r="E1" s="117" t="s">
        <v>354</v>
      </c>
      <c r="F1" s="118" t="s">
        <v>355</v>
      </c>
      <c r="G1" s="119" t="s">
        <v>356</v>
      </c>
      <c r="H1" s="119" t="s">
        <v>357</v>
      </c>
      <c r="I1" s="119" t="s">
        <v>700</v>
      </c>
      <c r="J1" s="119" t="s">
        <v>252</v>
      </c>
      <c r="K1" s="119" t="s">
        <v>358</v>
      </c>
      <c r="L1" s="119" t="s">
        <v>359</v>
      </c>
      <c r="M1" s="116" t="s">
        <v>253</v>
      </c>
      <c r="N1" s="117" t="s">
        <v>361</v>
      </c>
      <c r="O1" s="116" t="s">
        <v>362</v>
      </c>
      <c r="P1" s="116" t="s">
        <v>363</v>
      </c>
      <c r="Q1" s="116" t="s">
        <v>364</v>
      </c>
      <c r="R1" s="120" t="s">
        <v>365</v>
      </c>
      <c r="S1" s="120" t="s">
        <v>366</v>
      </c>
      <c r="T1" s="116" t="s">
        <v>367</v>
      </c>
      <c r="U1" s="121" t="s">
        <v>368</v>
      </c>
      <c r="V1" s="122" t="s">
        <v>369</v>
      </c>
      <c r="W1" s="122" t="s">
        <v>370</v>
      </c>
      <c r="X1" s="121" t="s">
        <v>254</v>
      </c>
    </row>
    <row r="2" spans="1:24" s="124" customFormat="1" ht="11.25">
      <c r="A2" s="127" t="s">
        <v>371</v>
      </c>
      <c r="B2" s="127" t="s">
        <v>372</v>
      </c>
      <c r="C2" s="127" t="s">
        <v>373</v>
      </c>
      <c r="D2" s="127" t="s">
        <v>374</v>
      </c>
      <c r="E2" s="128">
        <v>238</v>
      </c>
      <c r="F2" s="128">
        <v>51</v>
      </c>
      <c r="G2" s="129" t="s">
        <v>375</v>
      </c>
      <c r="H2" s="129" t="s">
        <v>255</v>
      </c>
      <c r="I2" s="129" t="s">
        <v>256</v>
      </c>
      <c r="J2" s="123" t="str">
        <f>HYPERLINK("http://www.centcols.org/util/geo/visuGP.php?code=FR-01-0239","FR-01-0239")</f>
        <v>FR-01-0239</v>
      </c>
      <c r="K2" s="129" t="s">
        <v>257</v>
      </c>
      <c r="L2" s="129" t="s">
        <v>257</v>
      </c>
      <c r="M2" s="127" t="s">
        <v>376</v>
      </c>
      <c r="N2" s="128">
        <v>0</v>
      </c>
      <c r="O2" s="129"/>
      <c r="P2" s="129" t="s">
        <v>258</v>
      </c>
      <c r="Q2" s="129" t="s">
        <v>259</v>
      </c>
      <c r="R2" s="130">
        <v>5.509525</v>
      </c>
      <c r="S2" s="130">
        <v>45.743795</v>
      </c>
      <c r="T2" s="129" t="s">
        <v>260</v>
      </c>
      <c r="U2" s="131" t="s">
        <v>261</v>
      </c>
      <c r="V2" s="130">
        <v>3.525395</v>
      </c>
      <c r="W2" s="130">
        <v>50.826467</v>
      </c>
      <c r="X2" s="132"/>
    </row>
    <row r="3" spans="1:24" s="124" customFormat="1" ht="11.25">
      <c r="A3" s="127" t="s">
        <v>377</v>
      </c>
      <c r="B3" s="127" t="s">
        <v>378</v>
      </c>
      <c r="C3" s="127" t="s">
        <v>379</v>
      </c>
      <c r="D3" s="127" t="s">
        <v>380</v>
      </c>
      <c r="E3" s="128">
        <v>360</v>
      </c>
      <c r="F3" s="128">
        <v>51</v>
      </c>
      <c r="G3" s="129" t="s">
        <v>381</v>
      </c>
      <c r="H3" s="129" t="s">
        <v>262</v>
      </c>
      <c r="I3" s="129" t="s">
        <v>263</v>
      </c>
      <c r="J3" s="123" t="str">
        <f>HYPERLINK("http://www.centcols.org/util/geo/visuGP.php?code=FR-01-0355","FR-01-0355")</f>
        <v>FR-01-0355</v>
      </c>
      <c r="K3" s="129" t="s">
        <v>382</v>
      </c>
      <c r="L3" s="129" t="s">
        <v>382</v>
      </c>
      <c r="M3" s="127" t="s">
        <v>383</v>
      </c>
      <c r="N3" s="128">
        <v>0</v>
      </c>
      <c r="O3" s="129"/>
      <c r="P3" s="129" t="s">
        <v>264</v>
      </c>
      <c r="Q3" s="129" t="s">
        <v>265</v>
      </c>
      <c r="R3" s="130">
        <v>5.661072</v>
      </c>
      <c r="S3" s="130">
        <v>45.684395</v>
      </c>
      <c r="T3" s="129" t="s">
        <v>266</v>
      </c>
      <c r="U3" s="131" t="s">
        <v>267</v>
      </c>
      <c r="V3" s="130">
        <v>3.693774</v>
      </c>
      <c r="W3" s="130">
        <v>50.760466</v>
      </c>
      <c r="X3" s="132"/>
    </row>
    <row r="4" spans="1:24" s="124" customFormat="1" ht="22.5">
      <c r="A4" s="127" t="s">
        <v>279</v>
      </c>
      <c r="B4" s="127" t="s">
        <v>280</v>
      </c>
      <c r="C4" s="127" t="s">
        <v>281</v>
      </c>
      <c r="D4" s="127" t="s">
        <v>282</v>
      </c>
      <c r="E4" s="128">
        <v>765</v>
      </c>
      <c r="F4" s="128">
        <v>44</v>
      </c>
      <c r="G4" s="129" t="s">
        <v>283</v>
      </c>
      <c r="H4" s="129" t="s">
        <v>321</v>
      </c>
      <c r="I4" s="129" t="s">
        <v>701</v>
      </c>
      <c r="J4" s="123" t="str">
        <f>HYPERLINK("http://www.centcols.org/util/geo/visuGP.php?code=FR-01-0760","FR-01-0760")</f>
        <v>FR-01-0760</v>
      </c>
      <c r="K4" s="129"/>
      <c r="L4" s="129"/>
      <c r="M4" s="127" t="s">
        <v>284</v>
      </c>
      <c r="N4" s="128">
        <v>2</v>
      </c>
      <c r="O4" s="129"/>
      <c r="P4" s="129" t="s">
        <v>322</v>
      </c>
      <c r="Q4" s="129" t="s">
        <v>323</v>
      </c>
      <c r="R4" s="130">
        <v>5.703147</v>
      </c>
      <c r="S4" s="130">
        <v>46.284076</v>
      </c>
      <c r="T4" s="129" t="s">
        <v>324</v>
      </c>
      <c r="U4" s="131" t="s">
        <v>325</v>
      </c>
      <c r="V4" s="130">
        <v>3.740529</v>
      </c>
      <c r="W4" s="130">
        <v>51.426789</v>
      </c>
      <c r="X4" s="132"/>
    </row>
    <row r="5" spans="1:24" s="124" customFormat="1" ht="11.25">
      <c r="A5" s="127" t="s">
        <v>285</v>
      </c>
      <c r="B5" s="127" t="s">
        <v>378</v>
      </c>
      <c r="C5" s="127" t="s">
        <v>286</v>
      </c>
      <c r="D5" s="127" t="s">
        <v>287</v>
      </c>
      <c r="E5" s="128">
        <v>780</v>
      </c>
      <c r="F5" s="128">
        <v>44</v>
      </c>
      <c r="G5" s="129" t="s">
        <v>388</v>
      </c>
      <c r="H5" s="129" t="s">
        <v>326</v>
      </c>
      <c r="I5" s="129" t="s">
        <v>327</v>
      </c>
      <c r="J5" s="123" t="str">
        <f>HYPERLINK("http://www.centcols.org/util/geo/visuGP.php?code=FR-01-0780","FR-01-0780")</f>
        <v>FR-01-0780</v>
      </c>
      <c r="K5" s="129" t="s">
        <v>328</v>
      </c>
      <c r="L5" s="129" t="s">
        <v>328</v>
      </c>
      <c r="M5" s="127" t="s">
        <v>288</v>
      </c>
      <c r="N5" s="128">
        <v>0</v>
      </c>
      <c r="O5" s="129"/>
      <c r="P5" s="129" t="s">
        <v>329</v>
      </c>
      <c r="Q5" s="129" t="s">
        <v>330</v>
      </c>
      <c r="R5" s="130">
        <v>5.493948</v>
      </c>
      <c r="S5" s="130">
        <v>46.172816</v>
      </c>
      <c r="T5" s="129" t="s">
        <v>331</v>
      </c>
      <c r="U5" s="131" t="s">
        <v>332</v>
      </c>
      <c r="V5" s="130">
        <v>3.508092</v>
      </c>
      <c r="W5" s="130">
        <v>51.303167</v>
      </c>
      <c r="X5" s="132"/>
    </row>
    <row r="6" spans="1:24" s="124" customFormat="1" ht="11.25">
      <c r="A6" s="127" t="s">
        <v>289</v>
      </c>
      <c r="B6" s="127" t="s">
        <v>384</v>
      </c>
      <c r="C6" s="127" t="s">
        <v>290</v>
      </c>
      <c r="D6" s="127" t="s">
        <v>291</v>
      </c>
      <c r="E6" s="128">
        <v>793</v>
      </c>
      <c r="F6" s="128">
        <v>44</v>
      </c>
      <c r="G6" s="129" t="s">
        <v>391</v>
      </c>
      <c r="H6" s="129" t="s">
        <v>494</v>
      </c>
      <c r="I6" s="129" t="s">
        <v>333</v>
      </c>
      <c r="J6" s="123" t="str">
        <f>HYPERLINK("http://www.centcols.org/util/geo/visuGP.php?code=FR-01-0793","FR-01-0793")</f>
        <v>FR-01-0793</v>
      </c>
      <c r="K6" s="129" t="s">
        <v>292</v>
      </c>
      <c r="L6" s="129" t="s">
        <v>292</v>
      </c>
      <c r="M6" s="127" t="s">
        <v>293</v>
      </c>
      <c r="N6" s="128">
        <v>0</v>
      </c>
      <c r="O6" s="129"/>
      <c r="P6" s="129" t="s">
        <v>334</v>
      </c>
      <c r="Q6" s="129" t="s">
        <v>335</v>
      </c>
      <c r="R6" s="130">
        <v>5.48261</v>
      </c>
      <c r="S6" s="130">
        <v>46.020592</v>
      </c>
      <c r="T6" s="129" t="s">
        <v>336</v>
      </c>
      <c r="U6" s="131" t="s">
        <v>337</v>
      </c>
      <c r="V6" s="130">
        <v>3.495493</v>
      </c>
      <c r="W6" s="130">
        <v>51.134025</v>
      </c>
      <c r="X6" s="132"/>
    </row>
    <row r="7" spans="1:24" s="124" customFormat="1" ht="11.25">
      <c r="A7" s="127" t="s">
        <v>294</v>
      </c>
      <c r="B7" s="127" t="s">
        <v>384</v>
      </c>
      <c r="C7" s="127" t="s">
        <v>295</v>
      </c>
      <c r="D7" s="127" t="s">
        <v>296</v>
      </c>
      <c r="E7" s="128">
        <v>794</v>
      </c>
      <c r="F7" s="128">
        <v>44</v>
      </c>
      <c r="G7" s="129" t="s">
        <v>388</v>
      </c>
      <c r="H7" s="129" t="s">
        <v>338</v>
      </c>
      <c r="I7" s="129" t="s">
        <v>339</v>
      </c>
      <c r="J7" s="123" t="str">
        <f>HYPERLINK("http://www.centcols.org/util/geo/visuGP.php?code=FR-01-0794","FR-01-0794")</f>
        <v>FR-01-0794</v>
      </c>
      <c r="K7" s="129" t="s">
        <v>340</v>
      </c>
      <c r="L7" s="129" t="s">
        <v>340</v>
      </c>
      <c r="M7" s="127" t="s">
        <v>297</v>
      </c>
      <c r="N7" s="128">
        <v>0</v>
      </c>
      <c r="O7" s="129"/>
      <c r="P7" s="129" t="s">
        <v>341</v>
      </c>
      <c r="Q7" s="129" t="s">
        <v>342</v>
      </c>
      <c r="R7" s="130">
        <v>5.502799</v>
      </c>
      <c r="S7" s="130">
        <v>46.098063</v>
      </c>
      <c r="T7" s="129" t="s">
        <v>343</v>
      </c>
      <c r="U7" s="131" t="s">
        <v>344</v>
      </c>
      <c r="V7" s="130">
        <v>3.517925</v>
      </c>
      <c r="W7" s="130">
        <v>51.220106</v>
      </c>
      <c r="X7" s="132"/>
    </row>
    <row r="8" spans="1:24" s="124" customFormat="1" ht="11.25">
      <c r="A8" s="127" t="s">
        <v>269</v>
      </c>
      <c r="B8" s="127" t="s">
        <v>387</v>
      </c>
      <c r="C8" s="127" t="s">
        <v>270</v>
      </c>
      <c r="D8" s="127" t="s">
        <v>271</v>
      </c>
      <c r="E8" s="128">
        <v>2645</v>
      </c>
      <c r="F8" s="128">
        <v>54</v>
      </c>
      <c r="G8" s="129" t="s">
        <v>420</v>
      </c>
      <c r="H8" s="129" t="s">
        <v>476</v>
      </c>
      <c r="I8" s="129" t="s">
        <v>299</v>
      </c>
      <c r="J8" s="123" t="str">
        <f>HYPERLINK("http://www.centcols.org/util/geo/visuGP.php?code=FR-05-2645a","FR-05-2645a")</f>
        <v>FR-05-2645a</v>
      </c>
      <c r="K8" s="129"/>
      <c r="L8" s="129"/>
      <c r="M8" s="127"/>
      <c r="N8" s="128">
        <v>99</v>
      </c>
      <c r="O8" s="129" t="s">
        <v>319</v>
      </c>
      <c r="P8" s="129" t="s">
        <v>300</v>
      </c>
      <c r="Q8" s="129" t="s">
        <v>301</v>
      </c>
      <c r="R8" s="130">
        <v>6.650203</v>
      </c>
      <c r="S8" s="130">
        <v>45.073474</v>
      </c>
      <c r="T8" s="129" t="s">
        <v>302</v>
      </c>
      <c r="U8" s="131" t="s">
        <v>303</v>
      </c>
      <c r="V8" s="136">
        <v>4.792766</v>
      </c>
      <c r="W8" s="136">
        <v>50.081648</v>
      </c>
      <c r="X8" s="132"/>
    </row>
    <row r="9" spans="1:24" s="124" customFormat="1" ht="11.25">
      <c r="A9" s="127" t="s">
        <v>442</v>
      </c>
      <c r="B9" s="127" t="s">
        <v>387</v>
      </c>
      <c r="C9" s="127" t="s">
        <v>311</v>
      </c>
      <c r="D9" s="127" t="s">
        <v>312</v>
      </c>
      <c r="E9" s="128">
        <v>1225</v>
      </c>
      <c r="F9" s="128">
        <v>60</v>
      </c>
      <c r="G9" s="129" t="s">
        <v>423</v>
      </c>
      <c r="H9" s="129" t="s">
        <v>234</v>
      </c>
      <c r="I9" s="129" t="s">
        <v>235</v>
      </c>
      <c r="J9" s="123" t="str">
        <f>HYPERLINK("http://www.centcols.org/util/geo/visuGP.php?code=FR-26-1225b","FR-26-1225b")</f>
        <v>FR-26-1225b</v>
      </c>
      <c r="K9" s="129"/>
      <c r="L9" s="129"/>
      <c r="M9" s="139" t="s">
        <v>443</v>
      </c>
      <c r="N9" s="128">
        <v>3</v>
      </c>
      <c r="O9" s="129"/>
      <c r="P9" s="129" t="s">
        <v>236</v>
      </c>
      <c r="Q9" s="129" t="s">
        <v>237</v>
      </c>
      <c r="R9" s="130">
        <v>5.383695</v>
      </c>
      <c r="S9" s="130">
        <v>44.346152</v>
      </c>
      <c r="T9" s="129" t="s">
        <v>238</v>
      </c>
      <c r="U9" s="131" t="s">
        <v>239</v>
      </c>
      <c r="V9" s="130">
        <v>3.385574</v>
      </c>
      <c r="W9" s="130">
        <v>49.273502</v>
      </c>
      <c r="X9" s="132"/>
    </row>
    <row r="10" spans="1:24" s="124" customFormat="1" ht="11.25">
      <c r="A10" s="127" t="s">
        <v>444</v>
      </c>
      <c r="B10" s="127" t="s">
        <v>277</v>
      </c>
      <c r="C10" s="127" t="s">
        <v>445</v>
      </c>
      <c r="D10" s="127" t="s">
        <v>446</v>
      </c>
      <c r="E10" s="128">
        <v>1237</v>
      </c>
      <c r="F10" s="128">
        <v>60</v>
      </c>
      <c r="G10" s="129" t="s">
        <v>251</v>
      </c>
      <c r="H10" s="129" t="s">
        <v>240</v>
      </c>
      <c r="I10" s="129" t="s">
        <v>241</v>
      </c>
      <c r="J10" s="123" t="str">
        <f>HYPERLINK("http://www.centcols.org/util/geo/visuGP.php?code=FR-26-1237b","FR-26-1237b")</f>
        <v>FR-26-1237b</v>
      </c>
      <c r="K10" s="129"/>
      <c r="L10" s="129"/>
      <c r="M10" s="127" t="s">
        <v>400</v>
      </c>
      <c r="N10" s="128">
        <v>1</v>
      </c>
      <c r="O10" s="129"/>
      <c r="P10" s="129" t="s">
        <v>242</v>
      </c>
      <c r="Q10" s="129" t="s">
        <v>243</v>
      </c>
      <c r="R10" s="130">
        <v>5.573812</v>
      </c>
      <c r="S10" s="130">
        <v>44.251764</v>
      </c>
      <c r="T10" s="129" t="s">
        <v>244</v>
      </c>
      <c r="U10" s="131" t="s">
        <v>245</v>
      </c>
      <c r="V10" s="130">
        <v>3.596809</v>
      </c>
      <c r="W10" s="130">
        <v>49.168622</v>
      </c>
      <c r="X10" s="143" t="s">
        <v>745</v>
      </c>
    </row>
    <row r="11" spans="1:24" s="124" customFormat="1" ht="11.25">
      <c r="A11" s="127" t="s">
        <v>447</v>
      </c>
      <c r="B11" s="127" t="s">
        <v>310</v>
      </c>
      <c r="C11" s="127" t="s">
        <v>448</v>
      </c>
      <c r="D11" s="127" t="s">
        <v>449</v>
      </c>
      <c r="E11" s="128">
        <v>1240</v>
      </c>
      <c r="F11" s="128">
        <v>52</v>
      </c>
      <c r="G11" s="129" t="s">
        <v>307</v>
      </c>
      <c r="H11" s="129" t="s">
        <v>316</v>
      </c>
      <c r="I11" s="129" t="s">
        <v>210</v>
      </c>
      <c r="J11" s="123" t="str">
        <f>HYPERLINK("http://www.centcols.org/util/geo/visuGP.php?code=FR-26-1240b","FR-26-1240b")</f>
        <v>FR-26-1240b</v>
      </c>
      <c r="K11" s="129"/>
      <c r="L11" s="129"/>
      <c r="M11" s="127" t="s">
        <v>450</v>
      </c>
      <c r="N11" s="128">
        <v>1</v>
      </c>
      <c r="O11" s="129"/>
      <c r="P11" s="129" t="s">
        <v>211</v>
      </c>
      <c r="Q11" s="129" t="s">
        <v>212</v>
      </c>
      <c r="R11" s="130">
        <v>5.586063</v>
      </c>
      <c r="S11" s="130">
        <v>44.674539</v>
      </c>
      <c r="T11" s="129" t="s">
        <v>213</v>
      </c>
      <c r="U11" s="131" t="s">
        <v>214</v>
      </c>
      <c r="V11" s="130">
        <v>3.610425</v>
      </c>
      <c r="W11" s="130">
        <v>49.638383</v>
      </c>
      <c r="X11" s="143" t="s">
        <v>747</v>
      </c>
    </row>
    <row r="12" spans="1:24" s="124" customFormat="1" ht="11.25">
      <c r="A12" s="127" t="s">
        <v>451</v>
      </c>
      <c r="B12" s="127" t="s">
        <v>310</v>
      </c>
      <c r="C12" s="127" t="s">
        <v>452</v>
      </c>
      <c r="D12" s="127" t="s">
        <v>453</v>
      </c>
      <c r="E12" s="128">
        <v>1241</v>
      </c>
      <c r="F12" s="128">
        <v>52</v>
      </c>
      <c r="G12" s="129" t="s">
        <v>345</v>
      </c>
      <c r="H12" s="129" t="s">
        <v>215</v>
      </c>
      <c r="I12" s="129" t="s">
        <v>216</v>
      </c>
      <c r="J12" s="123" t="str">
        <f>HYPERLINK("http://www.centcols.org/util/geo/visuGP.php?code=FR-26-1241","FR-26-1241")</f>
        <v>FR-26-1241</v>
      </c>
      <c r="K12" s="129"/>
      <c r="L12" s="129"/>
      <c r="M12" s="139" t="s">
        <v>454</v>
      </c>
      <c r="N12" s="128">
        <v>2</v>
      </c>
      <c r="O12" s="129"/>
      <c r="P12" s="129" t="s">
        <v>217</v>
      </c>
      <c r="Q12" s="129" t="s">
        <v>218</v>
      </c>
      <c r="R12" s="130">
        <v>5.525098</v>
      </c>
      <c r="S12" s="130">
        <v>44.604306</v>
      </c>
      <c r="T12" s="129" t="s">
        <v>219</v>
      </c>
      <c r="U12" s="131" t="s">
        <v>220</v>
      </c>
      <c r="V12" s="130">
        <v>3.542687</v>
      </c>
      <c r="W12" s="130">
        <v>49.560344</v>
      </c>
      <c r="X12" s="143" t="s">
        <v>746</v>
      </c>
    </row>
    <row r="13" spans="1:24" s="124" customFormat="1" ht="22.5">
      <c r="A13" s="127" t="s">
        <v>455</v>
      </c>
      <c r="B13" s="127" t="s">
        <v>346</v>
      </c>
      <c r="C13" s="127" t="s">
        <v>456</v>
      </c>
      <c r="D13" s="127" t="s">
        <v>457</v>
      </c>
      <c r="E13" s="128">
        <v>1242</v>
      </c>
      <c r="F13" s="128">
        <v>60</v>
      </c>
      <c r="G13" s="129" t="s">
        <v>251</v>
      </c>
      <c r="H13" s="129" t="s">
        <v>221</v>
      </c>
      <c r="I13" s="129" t="s">
        <v>222</v>
      </c>
      <c r="J13" s="123" t="str">
        <f>HYPERLINK("http://www.centcols.org/util/geo/visuGP.php?code=FR-26-1242","FR-26-1242")</f>
        <v>FR-26-1242</v>
      </c>
      <c r="K13" s="129" t="s">
        <v>223</v>
      </c>
      <c r="L13" s="129" t="s">
        <v>223</v>
      </c>
      <c r="M13" s="127" t="s">
        <v>390</v>
      </c>
      <c r="N13" s="128">
        <v>0</v>
      </c>
      <c r="O13" s="129"/>
      <c r="P13" s="129" t="s">
        <v>224</v>
      </c>
      <c r="Q13" s="129" t="s">
        <v>225</v>
      </c>
      <c r="R13" s="130">
        <v>5.558564</v>
      </c>
      <c r="S13" s="130">
        <v>44.166914</v>
      </c>
      <c r="T13" s="129" t="s">
        <v>226</v>
      </c>
      <c r="U13" s="131" t="s">
        <v>227</v>
      </c>
      <c r="V13" s="130">
        <v>3.579864</v>
      </c>
      <c r="W13" s="130">
        <v>49.074342</v>
      </c>
      <c r="X13" s="132"/>
    </row>
    <row r="14" spans="1:24" s="124" customFormat="1" ht="11.25">
      <c r="A14" s="127" t="s">
        <v>458</v>
      </c>
      <c r="B14" s="127" t="s">
        <v>304</v>
      </c>
      <c r="C14" s="127" t="s">
        <v>459</v>
      </c>
      <c r="D14" s="127" t="s">
        <v>460</v>
      </c>
      <c r="E14" s="128">
        <v>1245</v>
      </c>
      <c r="F14" s="128">
        <v>52</v>
      </c>
      <c r="G14" s="129" t="s">
        <v>474</v>
      </c>
      <c r="H14" s="129" t="s">
        <v>228</v>
      </c>
      <c r="I14" s="129" t="s">
        <v>229</v>
      </c>
      <c r="J14" s="123" t="str">
        <f>HYPERLINK("http://www.centcols.org/util/geo/visuGP.php?code=FR-26-1245","FR-26-1245")</f>
        <v>FR-26-1245</v>
      </c>
      <c r="K14" s="129"/>
      <c r="L14" s="129"/>
      <c r="M14" s="127" t="s">
        <v>305</v>
      </c>
      <c r="N14" s="128">
        <v>2</v>
      </c>
      <c r="O14" s="129"/>
      <c r="P14" s="129" t="s">
        <v>230</v>
      </c>
      <c r="Q14" s="129" t="s">
        <v>231</v>
      </c>
      <c r="R14" s="130">
        <v>5.406167</v>
      </c>
      <c r="S14" s="130">
        <v>44.896348</v>
      </c>
      <c r="T14" s="129" t="s">
        <v>232</v>
      </c>
      <c r="U14" s="131" t="s">
        <v>233</v>
      </c>
      <c r="V14" s="130">
        <v>3.410549</v>
      </c>
      <c r="W14" s="130">
        <v>49.884843</v>
      </c>
      <c r="X14" s="143" t="s">
        <v>748</v>
      </c>
    </row>
    <row r="15" spans="1:24" s="124" customFormat="1" ht="11.25">
      <c r="A15" s="127" t="s">
        <v>428</v>
      </c>
      <c r="B15" s="127" t="s">
        <v>472</v>
      </c>
      <c r="C15" s="127" t="s">
        <v>429</v>
      </c>
      <c r="D15" s="127" t="s">
        <v>430</v>
      </c>
      <c r="E15" s="128">
        <v>2029</v>
      </c>
      <c r="F15" s="128">
        <v>74</v>
      </c>
      <c r="G15" s="129" t="s">
        <v>418</v>
      </c>
      <c r="H15" s="129" t="s">
        <v>132</v>
      </c>
      <c r="I15" s="129" t="s">
        <v>133</v>
      </c>
      <c r="J15" s="123" t="str">
        <f>HYPERLINK("http://www.centcols.org/util/geo/visuGP.php?code=FR-2A-2029","FR-2A-2029")</f>
        <v>FR-2A-2029</v>
      </c>
      <c r="K15" s="129"/>
      <c r="L15" s="129"/>
      <c r="M15" s="127" t="s">
        <v>348</v>
      </c>
      <c r="N15" s="128">
        <v>99</v>
      </c>
      <c r="O15" s="129"/>
      <c r="P15" s="129" t="s">
        <v>134</v>
      </c>
      <c r="Q15" s="129" t="s">
        <v>135</v>
      </c>
      <c r="R15" s="130">
        <v>9.107445</v>
      </c>
      <c r="S15" s="130">
        <v>42.043405</v>
      </c>
      <c r="T15" s="129" t="s">
        <v>136</v>
      </c>
      <c r="U15" s="131" t="s">
        <v>137</v>
      </c>
      <c r="V15" s="130">
        <v>7.522902</v>
      </c>
      <c r="W15" s="130">
        <v>46.714801</v>
      </c>
      <c r="X15" s="132"/>
    </row>
    <row r="16" spans="1:24" s="124" customFormat="1" ht="22.5">
      <c r="A16" s="127" t="s">
        <v>138</v>
      </c>
      <c r="B16" s="127" t="s">
        <v>751</v>
      </c>
      <c r="C16" s="127" t="s">
        <v>752</v>
      </c>
      <c r="D16" s="127" t="s">
        <v>753</v>
      </c>
      <c r="E16" s="128">
        <v>2035</v>
      </c>
      <c r="F16" s="128">
        <v>73</v>
      </c>
      <c r="G16" s="129" t="s">
        <v>501</v>
      </c>
      <c r="H16" s="129" t="s">
        <v>247</v>
      </c>
      <c r="I16" s="129" t="s">
        <v>139</v>
      </c>
      <c r="J16" s="123" t="str">
        <f>HYPERLINK("http://www.centcols.org/util/geo/visuGP.php?code=FR-2A-2035","FR-2A-2035")</f>
        <v>FR-2A-2035</v>
      </c>
      <c r="K16" s="129"/>
      <c r="L16" s="129"/>
      <c r="M16" s="127"/>
      <c r="N16" s="128">
        <v>99</v>
      </c>
      <c r="O16" s="129" t="s">
        <v>475</v>
      </c>
      <c r="P16" s="129" t="s">
        <v>140</v>
      </c>
      <c r="Q16" s="129" t="s">
        <v>141</v>
      </c>
      <c r="R16" s="130">
        <v>8.939292</v>
      </c>
      <c r="S16" s="130">
        <v>42.240174</v>
      </c>
      <c r="T16" s="129" t="s">
        <v>142</v>
      </c>
      <c r="U16" s="131" t="s">
        <v>143</v>
      </c>
      <c r="V16" s="130">
        <v>7.336074</v>
      </c>
      <c r="W16" s="130">
        <v>46.933439</v>
      </c>
      <c r="X16" s="138"/>
    </row>
    <row r="17" spans="1:24" s="124" customFormat="1" ht="11.25">
      <c r="A17" s="127" t="s">
        <v>431</v>
      </c>
      <c r="B17" s="127" t="s">
        <v>500</v>
      </c>
      <c r="C17" s="127" t="s">
        <v>432</v>
      </c>
      <c r="D17" s="127" t="s">
        <v>433</v>
      </c>
      <c r="E17" s="128">
        <v>2015</v>
      </c>
      <c r="F17" s="128">
        <v>73</v>
      </c>
      <c r="G17" s="129" t="s">
        <v>491</v>
      </c>
      <c r="H17" s="129" t="s">
        <v>318</v>
      </c>
      <c r="I17" s="129" t="s">
        <v>144</v>
      </c>
      <c r="J17" s="123" t="str">
        <f>HYPERLINK("http://www.centcols.org/util/geo/visuGP.php?code=FR-2A-2052","FR-2A-2052")</f>
        <v>FR-2A-2052</v>
      </c>
      <c r="K17" s="129"/>
      <c r="L17" s="129"/>
      <c r="M17" s="127" t="s">
        <v>492</v>
      </c>
      <c r="N17" s="128">
        <v>99</v>
      </c>
      <c r="O17" s="129" t="s">
        <v>475</v>
      </c>
      <c r="P17" s="129" t="s">
        <v>145</v>
      </c>
      <c r="Q17" s="129" t="s">
        <v>146</v>
      </c>
      <c r="R17" s="130">
        <v>9.021043</v>
      </c>
      <c r="S17" s="130">
        <v>42.203725</v>
      </c>
      <c r="T17" s="129" t="s">
        <v>147</v>
      </c>
      <c r="U17" s="131" t="s">
        <v>148</v>
      </c>
      <c r="V17" s="130">
        <v>7.426905</v>
      </c>
      <c r="W17" s="130">
        <v>46.892938</v>
      </c>
      <c r="X17" s="132"/>
    </row>
    <row r="18" spans="1:24" s="124" customFormat="1" ht="11.25">
      <c r="A18" s="127" t="s">
        <v>434</v>
      </c>
      <c r="B18" s="127" t="s">
        <v>497</v>
      </c>
      <c r="C18" s="127" t="s">
        <v>435</v>
      </c>
      <c r="D18" s="127" t="s">
        <v>436</v>
      </c>
      <c r="E18" s="128">
        <v>2055</v>
      </c>
      <c r="F18" s="128">
        <v>74</v>
      </c>
      <c r="G18" s="129" t="s">
        <v>418</v>
      </c>
      <c r="H18" s="129" t="s">
        <v>437</v>
      </c>
      <c r="I18" s="129" t="s">
        <v>728</v>
      </c>
      <c r="J18" s="123" t="str">
        <f>HYPERLINK("http://www.centcols.org/util/geo/visuGP.php?code=FR-2A-2055","FR-2A-2055")</f>
        <v>FR-2A-2055</v>
      </c>
      <c r="K18" s="129"/>
      <c r="L18" s="129"/>
      <c r="M18" s="127" t="s">
        <v>348</v>
      </c>
      <c r="N18" s="128">
        <v>99</v>
      </c>
      <c r="O18" s="129"/>
      <c r="P18" s="129" t="s">
        <v>149</v>
      </c>
      <c r="Q18" s="129" t="s">
        <v>150</v>
      </c>
      <c r="R18" s="130">
        <v>9.106819</v>
      </c>
      <c r="S18" s="130">
        <v>42.052765</v>
      </c>
      <c r="T18" s="129" t="s">
        <v>151</v>
      </c>
      <c r="U18" s="131" t="s">
        <v>152</v>
      </c>
      <c r="V18" s="130">
        <v>7.522206</v>
      </c>
      <c r="W18" s="130">
        <v>46.725202</v>
      </c>
      <c r="X18" s="132"/>
    </row>
    <row r="19" spans="1:24" s="124" customFormat="1" ht="11.25">
      <c r="A19" s="127" t="s">
        <v>463</v>
      </c>
      <c r="B19" s="127" t="s">
        <v>499</v>
      </c>
      <c r="C19" s="127" t="s">
        <v>464</v>
      </c>
      <c r="D19" s="127" t="s">
        <v>465</v>
      </c>
      <c r="E19" s="128">
        <v>75</v>
      </c>
      <c r="F19" s="128">
        <v>73</v>
      </c>
      <c r="G19" s="129" t="s">
        <v>461</v>
      </c>
      <c r="H19" s="129" t="s">
        <v>184</v>
      </c>
      <c r="I19" s="129" t="s">
        <v>185</v>
      </c>
      <c r="J19" s="123" t="str">
        <f>HYPERLINK("http://www.centcols.org/util/geo/visuGP.php?code=FR-2B-0075b","FR-2B-0075b")</f>
        <v>FR-2B-0075b</v>
      </c>
      <c r="K19" s="129"/>
      <c r="L19" s="129"/>
      <c r="M19" s="127" t="s">
        <v>275</v>
      </c>
      <c r="N19" s="128">
        <v>1</v>
      </c>
      <c r="O19" s="129"/>
      <c r="P19" s="129" t="s">
        <v>186</v>
      </c>
      <c r="Q19" s="129" t="s">
        <v>187</v>
      </c>
      <c r="R19" s="130">
        <v>9.314007</v>
      </c>
      <c r="S19" s="130">
        <v>42.643439</v>
      </c>
      <c r="T19" s="129" t="s">
        <v>188</v>
      </c>
      <c r="U19" s="131" t="s">
        <v>189</v>
      </c>
      <c r="V19" s="130">
        <v>7.752413</v>
      </c>
      <c r="W19" s="130">
        <v>47.38152</v>
      </c>
      <c r="X19" s="132"/>
    </row>
    <row r="20" spans="1:24" s="124" customFormat="1" ht="11.25">
      <c r="A20" s="127" t="s">
        <v>404</v>
      </c>
      <c r="B20" s="127" t="s">
        <v>378</v>
      </c>
      <c r="C20" s="127" t="s">
        <v>405</v>
      </c>
      <c r="D20" s="127" t="s">
        <v>406</v>
      </c>
      <c r="E20" s="128">
        <v>76</v>
      </c>
      <c r="F20" s="128">
        <v>73</v>
      </c>
      <c r="G20" s="129" t="s">
        <v>407</v>
      </c>
      <c r="H20" s="129" t="s">
        <v>190</v>
      </c>
      <c r="I20" s="129" t="s">
        <v>191</v>
      </c>
      <c r="J20" s="123" t="str">
        <f>HYPERLINK("http://www.centcols.org/util/geo/visuGP.php?code=FR-2B-0076","FR-2B-0076")</f>
        <v>FR-2B-0076</v>
      </c>
      <c r="K20" s="129" t="s">
        <v>192</v>
      </c>
      <c r="L20" s="129" t="s">
        <v>192</v>
      </c>
      <c r="M20" s="127" t="s">
        <v>403</v>
      </c>
      <c r="N20" s="128">
        <v>0</v>
      </c>
      <c r="O20" s="129"/>
      <c r="P20" s="129" t="s">
        <v>193</v>
      </c>
      <c r="Q20" s="129" t="s">
        <v>194</v>
      </c>
      <c r="R20" s="130">
        <v>9.350931</v>
      </c>
      <c r="S20" s="130">
        <v>42.701056</v>
      </c>
      <c r="T20" s="129" t="s">
        <v>195</v>
      </c>
      <c r="U20" s="131" t="s">
        <v>196</v>
      </c>
      <c r="V20" s="130">
        <v>7.793439</v>
      </c>
      <c r="W20" s="130">
        <v>47.44554</v>
      </c>
      <c r="X20" s="142" t="s">
        <v>749</v>
      </c>
    </row>
    <row r="21" spans="1:24" s="124" customFormat="1" ht="11.25">
      <c r="A21" s="127" t="s">
        <v>408</v>
      </c>
      <c r="B21" s="127" t="s">
        <v>497</v>
      </c>
      <c r="C21" s="127" t="s">
        <v>409</v>
      </c>
      <c r="D21" s="127" t="s">
        <v>410</v>
      </c>
      <c r="E21" s="128">
        <v>77</v>
      </c>
      <c r="F21" s="128">
        <v>73</v>
      </c>
      <c r="G21" s="129" t="s">
        <v>411</v>
      </c>
      <c r="H21" s="129" t="s">
        <v>197</v>
      </c>
      <c r="I21" s="129" t="s">
        <v>198</v>
      </c>
      <c r="J21" s="123" t="str">
        <f>HYPERLINK("http://www.centcols.org/util/geo/visuGP.php?code=FR-2B-0077","FR-2B-0077")</f>
        <v>FR-2B-0077</v>
      </c>
      <c r="K21" s="129" t="s">
        <v>199</v>
      </c>
      <c r="L21" s="129" t="s">
        <v>199</v>
      </c>
      <c r="M21" s="127" t="s">
        <v>421</v>
      </c>
      <c r="N21" s="128">
        <v>0</v>
      </c>
      <c r="O21" s="129"/>
      <c r="P21" s="129" t="s">
        <v>200</v>
      </c>
      <c r="Q21" s="129" t="s">
        <v>201</v>
      </c>
      <c r="R21" s="130">
        <v>8.922163</v>
      </c>
      <c r="S21" s="130">
        <v>42.627003</v>
      </c>
      <c r="T21" s="129" t="s">
        <v>202</v>
      </c>
      <c r="U21" s="131" t="s">
        <v>203</v>
      </c>
      <c r="V21" s="130">
        <v>7.317046</v>
      </c>
      <c r="W21" s="130">
        <v>47.36326</v>
      </c>
      <c r="X21" s="142" t="s">
        <v>749</v>
      </c>
    </row>
    <row r="22" spans="1:24" s="124" customFormat="1" ht="11.25">
      <c r="A22" s="127" t="s">
        <v>412</v>
      </c>
      <c r="B22" s="127" t="s">
        <v>473</v>
      </c>
      <c r="C22" s="127" t="s">
        <v>413</v>
      </c>
      <c r="D22" s="127" t="s">
        <v>414</v>
      </c>
      <c r="E22" s="128">
        <v>85</v>
      </c>
      <c r="F22" s="128">
        <v>73</v>
      </c>
      <c r="G22" s="129" t="s">
        <v>415</v>
      </c>
      <c r="H22" s="129" t="s">
        <v>416</v>
      </c>
      <c r="I22" s="129" t="s">
        <v>204</v>
      </c>
      <c r="J22" s="123" t="str">
        <f>HYPERLINK("http://www.centcols.org/util/geo/visuGP.php?code=FR-2B-0085","FR-2B-0085")</f>
        <v>FR-2B-0085</v>
      </c>
      <c r="K22" s="129"/>
      <c r="L22" s="129"/>
      <c r="M22" s="127" t="s">
        <v>348</v>
      </c>
      <c r="N22" s="128">
        <v>99</v>
      </c>
      <c r="O22" s="129"/>
      <c r="P22" s="129" t="s">
        <v>205</v>
      </c>
      <c r="Q22" s="129" t="s">
        <v>206</v>
      </c>
      <c r="R22" s="130">
        <v>9.063939</v>
      </c>
      <c r="S22" s="130">
        <v>42.684137</v>
      </c>
      <c r="T22" s="129" t="s">
        <v>207</v>
      </c>
      <c r="U22" s="131" t="s">
        <v>208</v>
      </c>
      <c r="V22" s="130">
        <v>7.47457</v>
      </c>
      <c r="W22" s="130">
        <v>47.426742</v>
      </c>
      <c r="X22" s="132"/>
    </row>
    <row r="23" spans="1:24" s="126" customFormat="1" ht="22.5">
      <c r="A23" s="127" t="s">
        <v>417</v>
      </c>
      <c r="B23" s="127" t="s">
        <v>498</v>
      </c>
      <c r="C23" s="127" t="s">
        <v>40</v>
      </c>
      <c r="D23" s="127" t="s">
        <v>41</v>
      </c>
      <c r="E23" s="128">
        <v>1101</v>
      </c>
      <c r="F23" s="128">
        <v>73</v>
      </c>
      <c r="G23" s="129" t="s">
        <v>462</v>
      </c>
      <c r="H23" s="129" t="s">
        <v>477</v>
      </c>
      <c r="I23" s="129" t="s">
        <v>672</v>
      </c>
      <c r="J23" s="123" t="str">
        <f>HYPERLINK("http://www.centcols.org/util/geo/visuGP.php?code=FR-2B-1099","FR-2B-1099")</f>
        <v>FR-2B-1099</v>
      </c>
      <c r="K23" s="129" t="s">
        <v>478</v>
      </c>
      <c r="L23" s="129" t="s">
        <v>478</v>
      </c>
      <c r="M23" s="127" t="s">
        <v>276</v>
      </c>
      <c r="N23" s="128">
        <v>0</v>
      </c>
      <c r="O23" s="129"/>
      <c r="P23" s="144" t="s">
        <v>165</v>
      </c>
      <c r="Q23" s="144" t="s">
        <v>166</v>
      </c>
      <c r="R23" s="152">
        <v>9.005082</v>
      </c>
      <c r="S23" s="152">
        <v>42.549589</v>
      </c>
      <c r="T23" s="144" t="s">
        <v>167</v>
      </c>
      <c r="U23" s="153" t="s">
        <v>168</v>
      </c>
      <c r="V23" s="152">
        <v>7.409174</v>
      </c>
      <c r="W23" s="152">
        <v>47.277241</v>
      </c>
      <c r="X23" s="155" t="s">
        <v>754</v>
      </c>
    </row>
    <row r="24" spans="1:24" s="124" customFormat="1" ht="11.25">
      <c r="A24" s="127" t="s">
        <v>479</v>
      </c>
      <c r="B24" s="127" t="s">
        <v>472</v>
      </c>
      <c r="C24" s="127" t="s">
        <v>480</v>
      </c>
      <c r="D24" s="127" t="s">
        <v>481</v>
      </c>
      <c r="E24" s="128">
        <v>1105</v>
      </c>
      <c r="F24" s="128">
        <v>73</v>
      </c>
      <c r="G24" s="129" t="s">
        <v>495</v>
      </c>
      <c r="H24" s="129" t="s">
        <v>169</v>
      </c>
      <c r="I24" s="129" t="s">
        <v>170</v>
      </c>
      <c r="J24" s="123" t="str">
        <f>HYPERLINK("http://www.centcols.org/util/geo/visuGP.php?code=FR-2B-1105","FR-2B-1105")</f>
        <v>FR-2B-1105</v>
      </c>
      <c r="K24" s="129"/>
      <c r="L24" s="129"/>
      <c r="M24" s="127" t="s">
        <v>348</v>
      </c>
      <c r="N24" s="128">
        <v>99</v>
      </c>
      <c r="O24" s="129"/>
      <c r="P24" s="129" t="s">
        <v>209</v>
      </c>
      <c r="Q24" s="129" t="s">
        <v>171</v>
      </c>
      <c r="R24" s="130">
        <v>9.4163</v>
      </c>
      <c r="S24" s="130">
        <v>42.795917</v>
      </c>
      <c r="T24" s="129" t="s">
        <v>172</v>
      </c>
      <c r="U24" s="131" t="s">
        <v>115</v>
      </c>
      <c r="V24" s="130">
        <v>7.866071</v>
      </c>
      <c r="W24" s="130">
        <v>47.550943</v>
      </c>
      <c r="X24" s="132"/>
    </row>
    <row r="25" spans="1:24" s="124" customFormat="1" ht="11.25">
      <c r="A25" s="127" t="s">
        <v>482</v>
      </c>
      <c r="B25" s="127" t="s">
        <v>497</v>
      </c>
      <c r="C25" s="127" t="s">
        <v>483</v>
      </c>
      <c r="D25" s="127" t="s">
        <v>484</v>
      </c>
      <c r="E25" s="128">
        <v>1109</v>
      </c>
      <c r="F25" s="128">
        <v>73</v>
      </c>
      <c r="G25" s="129" t="s">
        <v>411</v>
      </c>
      <c r="H25" s="129" t="s">
        <v>116</v>
      </c>
      <c r="I25" s="129" t="s">
        <v>117</v>
      </c>
      <c r="J25" s="123" t="str">
        <f>HYPERLINK("http://www.centcols.org/util/geo/visuGP.php?code=FR-2B-1109","FR-2B-1109")</f>
        <v>FR-2B-1109</v>
      </c>
      <c r="K25" s="129"/>
      <c r="L25" s="129"/>
      <c r="M25" s="127" t="s">
        <v>274</v>
      </c>
      <c r="N25" s="128">
        <v>99</v>
      </c>
      <c r="O25" s="129"/>
      <c r="P25" s="129" t="s">
        <v>118</v>
      </c>
      <c r="Q25" s="129" t="s">
        <v>119</v>
      </c>
      <c r="R25" s="130">
        <v>8.982092</v>
      </c>
      <c r="S25" s="130">
        <v>42.497335</v>
      </c>
      <c r="T25" s="129" t="s">
        <v>120</v>
      </c>
      <c r="U25" s="131" t="s">
        <v>121</v>
      </c>
      <c r="V25" s="130">
        <v>7.38363</v>
      </c>
      <c r="W25" s="130">
        <v>47.21918</v>
      </c>
      <c r="X25" s="132"/>
    </row>
    <row r="26" spans="1:24" s="124" customFormat="1" ht="11.25">
      <c r="A26" s="127" t="s">
        <v>485</v>
      </c>
      <c r="B26" s="127" t="s">
        <v>378</v>
      </c>
      <c r="C26" s="127" t="s">
        <v>486</v>
      </c>
      <c r="D26" s="127" t="s">
        <v>487</v>
      </c>
      <c r="E26" s="128">
        <v>1112</v>
      </c>
      <c r="F26" s="128">
        <v>74</v>
      </c>
      <c r="G26" s="129" t="s">
        <v>496</v>
      </c>
      <c r="H26" s="129" t="s">
        <v>122</v>
      </c>
      <c r="I26" s="129" t="s">
        <v>673</v>
      </c>
      <c r="J26" s="123" t="str">
        <f>HYPERLINK("http://www.centcols.org/util/geo/visuGP.php?code=FR-2B-1112","FR-2B-1112")</f>
        <v>FR-2B-1112</v>
      </c>
      <c r="K26" s="129" t="s">
        <v>488</v>
      </c>
      <c r="L26" s="129" t="s">
        <v>488</v>
      </c>
      <c r="M26" s="127" t="s">
        <v>385</v>
      </c>
      <c r="N26" s="128">
        <v>0</v>
      </c>
      <c r="O26" s="129"/>
      <c r="P26" s="129" t="s">
        <v>123</v>
      </c>
      <c r="Q26" s="129" t="s">
        <v>124</v>
      </c>
      <c r="R26" s="130">
        <v>9.193415</v>
      </c>
      <c r="S26" s="130">
        <v>42.126384</v>
      </c>
      <c r="T26" s="129" t="s">
        <v>125</v>
      </c>
      <c r="U26" s="131" t="s">
        <v>126</v>
      </c>
      <c r="V26" s="130">
        <v>7.618422</v>
      </c>
      <c r="W26" s="130">
        <v>46.807002</v>
      </c>
      <c r="X26" s="142" t="s">
        <v>750</v>
      </c>
    </row>
    <row r="27" spans="1:24" s="124" customFormat="1" ht="45">
      <c r="A27" s="139" t="s">
        <v>663</v>
      </c>
      <c r="B27" s="139" t="s">
        <v>664</v>
      </c>
      <c r="C27" s="139" t="s">
        <v>665</v>
      </c>
      <c r="D27" s="139" t="s">
        <v>666</v>
      </c>
      <c r="E27" s="141">
        <v>660</v>
      </c>
      <c r="F27" s="141">
        <v>71</v>
      </c>
      <c r="G27" s="135" t="s">
        <v>401</v>
      </c>
      <c r="H27" s="135" t="s">
        <v>667</v>
      </c>
      <c r="I27" s="135" t="s">
        <v>668</v>
      </c>
      <c r="J27" s="123" t="str">
        <f>HYPERLINK("http://www.centcols.org/util/geo/visuGP.php?code=FR-31-0660","FR-31-0660")</f>
        <v>FR-31-0660</v>
      </c>
      <c r="K27" s="135" t="s">
        <v>669</v>
      </c>
      <c r="L27" s="135" t="s">
        <v>669</v>
      </c>
      <c r="M27" s="139" t="s">
        <v>278</v>
      </c>
      <c r="N27" s="141">
        <v>0</v>
      </c>
      <c r="O27" s="135"/>
      <c r="P27" s="135" t="s">
        <v>173</v>
      </c>
      <c r="Q27" s="135" t="s">
        <v>174</v>
      </c>
      <c r="R27" s="136">
        <v>0.932709</v>
      </c>
      <c r="S27" s="130">
        <v>42.99773</v>
      </c>
      <c r="T27" s="135" t="s">
        <v>175</v>
      </c>
      <c r="U27" s="137" t="s">
        <v>176</v>
      </c>
      <c r="V27" s="136">
        <v>-1.559799</v>
      </c>
      <c r="W27" s="136">
        <v>47.775273</v>
      </c>
      <c r="X27" s="132"/>
    </row>
    <row r="28" spans="1:24" s="124" customFormat="1" ht="11.25">
      <c r="A28" s="127" t="s">
        <v>425</v>
      </c>
      <c r="B28" s="127" t="s">
        <v>378</v>
      </c>
      <c r="C28" s="127" t="s">
        <v>426</v>
      </c>
      <c r="D28" s="127" t="s">
        <v>427</v>
      </c>
      <c r="E28" s="128">
        <v>681</v>
      </c>
      <c r="F28" s="128">
        <v>71</v>
      </c>
      <c r="G28" s="129" t="s">
        <v>422</v>
      </c>
      <c r="H28" s="129" t="s">
        <v>177</v>
      </c>
      <c r="I28" s="129" t="s">
        <v>178</v>
      </c>
      <c r="J28" s="123" t="str">
        <f>HYPERLINK("http://www.centcols.org/util/geo/visuGP.php?code=FR-31-0681","FR-31-0681")</f>
        <v>FR-31-0681</v>
      </c>
      <c r="K28" s="129" t="s">
        <v>179</v>
      </c>
      <c r="L28" s="129" t="s">
        <v>179</v>
      </c>
      <c r="M28" s="127" t="s">
        <v>298</v>
      </c>
      <c r="N28" s="128">
        <v>0</v>
      </c>
      <c r="O28" s="129"/>
      <c r="P28" s="129" t="s">
        <v>180</v>
      </c>
      <c r="Q28" s="129" t="s">
        <v>181</v>
      </c>
      <c r="R28" s="130">
        <v>0.845025</v>
      </c>
      <c r="S28" s="130">
        <v>43.013254</v>
      </c>
      <c r="T28" s="129" t="s">
        <v>182</v>
      </c>
      <c r="U28" s="131" t="s">
        <v>183</v>
      </c>
      <c r="V28" s="130">
        <v>-1.657221</v>
      </c>
      <c r="W28" s="130">
        <v>47.792523</v>
      </c>
      <c r="X28" s="132"/>
    </row>
    <row r="29" spans="1:24" s="124" customFormat="1" ht="11.25">
      <c r="A29" s="127" t="s">
        <v>502</v>
      </c>
      <c r="B29" s="127" t="s">
        <v>320</v>
      </c>
      <c r="C29" s="127" t="s">
        <v>503</v>
      </c>
      <c r="D29" s="127" t="s">
        <v>504</v>
      </c>
      <c r="E29" s="128">
        <v>1845</v>
      </c>
      <c r="F29" s="128">
        <v>70</v>
      </c>
      <c r="G29" s="129" t="s">
        <v>508</v>
      </c>
      <c r="H29" s="129" t="s">
        <v>108</v>
      </c>
      <c r="I29" s="129" t="s">
        <v>153</v>
      </c>
      <c r="J29" s="123" t="str">
        <f>HYPERLINK("http://www.centcols.org/util/geo/visuGP.php?code=FR-31-1845","FR-31-1845")</f>
        <v>FR-31-1845</v>
      </c>
      <c r="K29" s="129"/>
      <c r="L29" s="129"/>
      <c r="M29" s="127" t="s">
        <v>348</v>
      </c>
      <c r="N29" s="128">
        <v>99</v>
      </c>
      <c r="O29" s="129" t="s">
        <v>441</v>
      </c>
      <c r="P29" s="129" t="s">
        <v>154</v>
      </c>
      <c r="Q29" s="129" t="s">
        <v>155</v>
      </c>
      <c r="R29" s="130">
        <v>0.457064</v>
      </c>
      <c r="S29" s="130">
        <v>42.818892</v>
      </c>
      <c r="T29" s="129" t="s">
        <v>156</v>
      </c>
      <c r="U29" s="131" t="s">
        <v>157</v>
      </c>
      <c r="V29" s="130">
        <v>-2.088271</v>
      </c>
      <c r="W29" s="130">
        <v>47.576566</v>
      </c>
      <c r="X29" s="132"/>
    </row>
    <row r="30" spans="1:24" s="124" customFormat="1" ht="11.25">
      <c r="A30" s="139" t="s">
        <v>505</v>
      </c>
      <c r="B30" s="139" t="s">
        <v>468</v>
      </c>
      <c r="C30" s="139" t="s">
        <v>469</v>
      </c>
      <c r="D30" s="127" t="s">
        <v>470</v>
      </c>
      <c r="E30" s="141">
        <v>1952</v>
      </c>
      <c r="F30" s="141">
        <v>70</v>
      </c>
      <c r="G30" s="129" t="s">
        <v>424</v>
      </c>
      <c r="H30" s="135" t="s">
        <v>158</v>
      </c>
      <c r="I30" s="135" t="s">
        <v>159</v>
      </c>
      <c r="J30" s="123" t="str">
        <f>HYPERLINK("http://www.centcols.org/util/geo/visuGP.php?code=FR-31-1952","FR-31-1952")</f>
        <v>FR-31-1952</v>
      </c>
      <c r="K30" s="135"/>
      <c r="L30" s="135"/>
      <c r="M30" s="139" t="s">
        <v>471</v>
      </c>
      <c r="N30" s="141">
        <v>2</v>
      </c>
      <c r="O30" s="135"/>
      <c r="P30" s="135" t="s">
        <v>160</v>
      </c>
      <c r="Q30" s="135" t="s">
        <v>161</v>
      </c>
      <c r="R30" s="136">
        <v>0.565767</v>
      </c>
      <c r="S30" s="130">
        <v>42.85315</v>
      </c>
      <c r="T30" s="135" t="s">
        <v>162</v>
      </c>
      <c r="U30" s="137" t="s">
        <v>163</v>
      </c>
      <c r="V30" s="136">
        <v>-1.967497</v>
      </c>
      <c r="W30" s="136">
        <v>47.614629</v>
      </c>
      <c r="X30" s="132"/>
    </row>
    <row r="31" spans="1:24" s="124" customFormat="1" ht="11.25">
      <c r="A31" s="127" t="s">
        <v>516</v>
      </c>
      <c r="B31" s="127" t="s">
        <v>438</v>
      </c>
      <c r="C31" s="127" t="s">
        <v>517</v>
      </c>
      <c r="D31" s="127" t="s">
        <v>518</v>
      </c>
      <c r="E31" s="128">
        <v>652</v>
      </c>
      <c r="F31" s="128">
        <v>52</v>
      </c>
      <c r="G31" s="129" t="s">
        <v>515</v>
      </c>
      <c r="H31" s="129" t="s">
        <v>519</v>
      </c>
      <c r="I31" s="129" t="s">
        <v>671</v>
      </c>
      <c r="J31" s="123" t="str">
        <f>HYPERLINK("http://www.centcols.org/util/geo/visuGP.php?code=FR-38-0652","FR-38-0652")</f>
        <v>FR-38-0652</v>
      </c>
      <c r="K31" s="129"/>
      <c r="L31" s="129"/>
      <c r="M31" s="127" t="s">
        <v>127</v>
      </c>
      <c r="N31" s="128">
        <v>2</v>
      </c>
      <c r="O31" s="129"/>
      <c r="P31" s="129" t="s">
        <v>128</v>
      </c>
      <c r="Q31" s="129" t="s">
        <v>129</v>
      </c>
      <c r="R31" s="130">
        <v>5.659201</v>
      </c>
      <c r="S31" s="130">
        <v>45.062145</v>
      </c>
      <c r="T31" s="129" t="s">
        <v>130</v>
      </c>
      <c r="U31" s="131" t="s">
        <v>131</v>
      </c>
      <c r="V31" s="130">
        <v>3.691691</v>
      </c>
      <c r="W31" s="130">
        <v>50.069067</v>
      </c>
      <c r="X31" s="132"/>
    </row>
    <row r="32" spans="1:24" s="124" customFormat="1" ht="11.25">
      <c r="A32" s="127" t="s">
        <v>509</v>
      </c>
      <c r="B32" s="127" t="s">
        <v>378</v>
      </c>
      <c r="C32" s="127" t="s">
        <v>510</v>
      </c>
      <c r="D32" s="127" t="s">
        <v>511</v>
      </c>
      <c r="E32" s="128">
        <v>1190</v>
      </c>
      <c r="F32" s="128">
        <v>45</v>
      </c>
      <c r="G32" s="129" t="s">
        <v>306</v>
      </c>
      <c r="H32" s="129" t="s">
        <v>248</v>
      </c>
      <c r="I32" s="129" t="s">
        <v>109</v>
      </c>
      <c r="J32" s="123" t="str">
        <f>HYPERLINK("http://www.centcols.org/util/geo/visuGP.php?code=FR-39-1150","FR-39-1150")</f>
        <v>FR-39-1150</v>
      </c>
      <c r="K32" s="129" t="s">
        <v>110</v>
      </c>
      <c r="L32" s="129" t="s">
        <v>111</v>
      </c>
      <c r="M32" s="127" t="s">
        <v>439</v>
      </c>
      <c r="N32" s="128">
        <v>0</v>
      </c>
      <c r="O32" s="129"/>
      <c r="P32" s="129" t="s">
        <v>112</v>
      </c>
      <c r="Q32" s="129" t="s">
        <v>113</v>
      </c>
      <c r="R32" s="130">
        <v>5.835905</v>
      </c>
      <c r="S32" s="130">
        <v>46.278461</v>
      </c>
      <c r="T32" s="129" t="s">
        <v>114</v>
      </c>
      <c r="U32" s="131" t="s">
        <v>164</v>
      </c>
      <c r="V32" s="130">
        <v>3.888033</v>
      </c>
      <c r="W32" s="130">
        <v>51.420549</v>
      </c>
      <c r="X32" s="132"/>
    </row>
    <row r="33" spans="1:24" s="124" customFormat="1" ht="22.5">
      <c r="A33" s="127" t="s">
        <v>512</v>
      </c>
      <c r="B33" s="127" t="s">
        <v>729</v>
      </c>
      <c r="C33" s="127" t="s">
        <v>730</v>
      </c>
      <c r="D33" s="127" t="s">
        <v>731</v>
      </c>
      <c r="E33" s="128">
        <v>479</v>
      </c>
      <c r="F33" s="128">
        <v>72</v>
      </c>
      <c r="G33" s="129" t="s">
        <v>534</v>
      </c>
      <c r="H33" s="129" t="s">
        <v>102</v>
      </c>
      <c r="I33" s="129" t="s">
        <v>103</v>
      </c>
      <c r="J33" s="123" t="str">
        <f>HYPERLINK("http://www.centcols.org/util/geo/visuGP.php?code=FR-66-0488","FR-66-0488")</f>
        <v>FR-66-0488</v>
      </c>
      <c r="K33" s="129"/>
      <c r="L33" s="129"/>
      <c r="M33" s="127" t="s">
        <v>513</v>
      </c>
      <c r="N33" s="128">
        <v>40</v>
      </c>
      <c r="O33" s="129" t="s">
        <v>732</v>
      </c>
      <c r="P33" s="129" t="s">
        <v>104</v>
      </c>
      <c r="Q33" s="129" t="s">
        <v>105</v>
      </c>
      <c r="R33" s="130">
        <v>3.051353</v>
      </c>
      <c r="S33" s="130">
        <v>42.453425</v>
      </c>
      <c r="T33" s="129" t="s">
        <v>106</v>
      </c>
      <c r="U33" s="131" t="s">
        <v>107</v>
      </c>
      <c r="V33" s="130">
        <v>0.794146</v>
      </c>
      <c r="W33" s="130">
        <v>47.170443</v>
      </c>
      <c r="X33" s="132"/>
    </row>
    <row r="34" spans="1:24" s="124" customFormat="1" ht="33.75">
      <c r="A34" s="140" t="s">
        <v>535</v>
      </c>
      <c r="B34" s="145" t="s">
        <v>536</v>
      </c>
      <c r="C34" s="145" t="s">
        <v>537</v>
      </c>
      <c r="D34" s="145" t="s">
        <v>543</v>
      </c>
      <c r="E34" s="133">
        <v>840</v>
      </c>
      <c r="F34" s="133">
        <v>12</v>
      </c>
      <c r="G34" s="134" t="s">
        <v>526</v>
      </c>
      <c r="H34" s="134" t="s">
        <v>55</v>
      </c>
      <c r="I34" s="134" t="s">
        <v>84</v>
      </c>
      <c r="J34" s="125" t="str">
        <f>HYPERLINK("http://www.centcols.org/util/geo/visuGP.php?code=FR-67-0840","FR-67-0840")</f>
        <v>FR-67-0840</v>
      </c>
      <c r="K34" s="134" t="s">
        <v>85</v>
      </c>
      <c r="L34" s="134" t="s">
        <v>85</v>
      </c>
      <c r="M34" s="140" t="s">
        <v>467</v>
      </c>
      <c r="N34" s="141">
        <v>0</v>
      </c>
      <c r="O34" s="135"/>
      <c r="P34" s="135" t="s">
        <v>86</v>
      </c>
      <c r="Q34" s="135" t="s">
        <v>87</v>
      </c>
      <c r="R34" s="136">
        <v>7.256029</v>
      </c>
      <c r="S34" s="130">
        <v>48.448578</v>
      </c>
      <c r="T34" s="135" t="s">
        <v>88</v>
      </c>
      <c r="U34" s="137" t="s">
        <v>89</v>
      </c>
      <c r="V34" s="136">
        <v>5.46593</v>
      </c>
      <c r="W34" s="136">
        <v>53.831821</v>
      </c>
      <c r="X34" s="132"/>
    </row>
    <row r="35" spans="1:24" s="124" customFormat="1" ht="11.25">
      <c r="A35" s="127" t="s">
        <v>654</v>
      </c>
      <c r="B35" s="127" t="s">
        <v>384</v>
      </c>
      <c r="C35" s="127" t="s">
        <v>655</v>
      </c>
      <c r="D35" s="127" t="s">
        <v>656</v>
      </c>
      <c r="E35" s="128">
        <v>870</v>
      </c>
      <c r="F35" s="128">
        <v>12</v>
      </c>
      <c r="G35" s="129" t="s">
        <v>520</v>
      </c>
      <c r="H35" s="129" t="s">
        <v>90</v>
      </c>
      <c r="I35" s="129" t="s">
        <v>91</v>
      </c>
      <c r="J35" s="123" t="str">
        <f>HYPERLINK("http://www.centcols.org/util/geo/visuGP.php?code=FR-67-0870","FR-67-0870")</f>
        <v>FR-67-0870</v>
      </c>
      <c r="K35" s="129"/>
      <c r="L35" s="129"/>
      <c r="M35" s="127" t="s">
        <v>657</v>
      </c>
      <c r="N35" s="128">
        <v>1</v>
      </c>
      <c r="O35" s="129"/>
      <c r="P35" s="129" t="s">
        <v>92</v>
      </c>
      <c r="Q35" s="129" t="s">
        <v>93</v>
      </c>
      <c r="R35" s="130">
        <v>7.282173</v>
      </c>
      <c r="S35" s="130">
        <v>48.605106</v>
      </c>
      <c r="T35" s="129" t="s">
        <v>94</v>
      </c>
      <c r="U35" s="131" t="s">
        <v>95</v>
      </c>
      <c r="V35" s="130">
        <v>5.49498</v>
      </c>
      <c r="W35" s="130">
        <v>54.005742</v>
      </c>
      <c r="X35" s="132"/>
    </row>
    <row r="36" spans="1:24" s="124" customFormat="1" ht="22.5">
      <c r="A36" s="127" t="s">
        <v>658</v>
      </c>
      <c r="B36" s="127" t="s">
        <v>310</v>
      </c>
      <c r="C36" s="127" t="s">
        <v>659</v>
      </c>
      <c r="D36" s="127" t="s">
        <v>660</v>
      </c>
      <c r="E36" s="128">
        <v>902</v>
      </c>
      <c r="F36" s="128">
        <v>12</v>
      </c>
      <c r="G36" s="129" t="s">
        <v>526</v>
      </c>
      <c r="H36" s="129" t="s">
        <v>96</v>
      </c>
      <c r="I36" s="129" t="s">
        <v>97</v>
      </c>
      <c r="J36" s="123" t="str">
        <f>HYPERLINK("http://www.centcols.org/util/geo/visuGP.php?code=FR-67-0901","FR-67-0901")</f>
        <v>FR-67-0901</v>
      </c>
      <c r="K36" s="129"/>
      <c r="L36" s="129"/>
      <c r="M36" s="127" t="s">
        <v>661</v>
      </c>
      <c r="N36" s="128">
        <v>2</v>
      </c>
      <c r="O36" s="129"/>
      <c r="P36" s="129" t="s">
        <v>98</v>
      </c>
      <c r="Q36" s="129" t="s">
        <v>99</v>
      </c>
      <c r="R36" s="130">
        <v>7.280785</v>
      </c>
      <c r="S36" s="130">
        <v>48.592994</v>
      </c>
      <c r="T36" s="129" t="s">
        <v>100</v>
      </c>
      <c r="U36" s="131" t="s">
        <v>101</v>
      </c>
      <c r="V36" s="130">
        <v>5.493437</v>
      </c>
      <c r="W36" s="130">
        <v>53.992285</v>
      </c>
      <c r="X36" s="132"/>
    </row>
    <row r="37" spans="1:24" s="91" customFormat="1" ht="12.75">
      <c r="A37" s="127" t="s">
        <v>538</v>
      </c>
      <c r="B37" s="127" t="s">
        <v>392</v>
      </c>
      <c r="C37" s="127" t="s">
        <v>313</v>
      </c>
      <c r="D37" s="127" t="s">
        <v>314</v>
      </c>
      <c r="E37" s="128">
        <v>1708</v>
      </c>
      <c r="F37" s="128">
        <v>53</v>
      </c>
      <c r="G37" s="129" t="s">
        <v>529</v>
      </c>
      <c r="H37" s="129" t="s">
        <v>66</v>
      </c>
      <c r="I37" s="129" t="s">
        <v>67</v>
      </c>
      <c r="J37" s="123" t="str">
        <f>HYPERLINK("http://www.centcols.org/util/geo/visuGP.php?code=FR-73-1708","FR-73-1708")</f>
        <v>FR-73-1708</v>
      </c>
      <c r="K37" s="129"/>
      <c r="L37" s="129"/>
      <c r="M37" s="127" t="s">
        <v>68</v>
      </c>
      <c r="N37" s="128">
        <v>2</v>
      </c>
      <c r="O37" s="129"/>
      <c r="P37" s="129" t="s">
        <v>69</v>
      </c>
      <c r="Q37" s="129" t="s">
        <v>70</v>
      </c>
      <c r="R37" s="130">
        <v>6.53647</v>
      </c>
      <c r="S37" s="130">
        <v>45.699501</v>
      </c>
      <c r="T37" s="129" t="s">
        <v>71</v>
      </c>
      <c r="U37" s="131" t="s">
        <v>72</v>
      </c>
      <c r="V37" s="130">
        <v>4.666403</v>
      </c>
      <c r="W37" s="130">
        <v>50.777248</v>
      </c>
      <c r="X37" s="138"/>
    </row>
    <row r="38" spans="1:24" s="124" customFormat="1" ht="11.25">
      <c r="A38" s="127" t="s">
        <v>539</v>
      </c>
      <c r="B38" s="127" t="s">
        <v>384</v>
      </c>
      <c r="C38" s="127" t="s">
        <v>540</v>
      </c>
      <c r="D38" s="127" t="s">
        <v>541</v>
      </c>
      <c r="E38" s="128">
        <v>1715</v>
      </c>
      <c r="F38" s="128">
        <v>53</v>
      </c>
      <c r="G38" s="129" t="s">
        <v>493</v>
      </c>
      <c r="H38" s="129" t="s">
        <v>73</v>
      </c>
      <c r="I38" s="129" t="s">
        <v>74</v>
      </c>
      <c r="J38" s="123" t="str">
        <f>HYPERLINK("http://www.centcols.org/util/geo/visuGP.php?code=FR-73-1710","FR-73-1710")</f>
        <v>FR-73-1710</v>
      </c>
      <c r="K38" s="129"/>
      <c r="L38" s="129"/>
      <c r="M38" s="127" t="s">
        <v>542</v>
      </c>
      <c r="N38" s="128">
        <v>3</v>
      </c>
      <c r="O38" s="129"/>
      <c r="P38" s="129" t="s">
        <v>75</v>
      </c>
      <c r="Q38" s="129" t="s">
        <v>76</v>
      </c>
      <c r="R38" s="130">
        <v>6.220956</v>
      </c>
      <c r="S38" s="130">
        <v>45.461379</v>
      </c>
      <c r="T38" s="129" t="s">
        <v>77</v>
      </c>
      <c r="U38" s="131" t="s">
        <v>78</v>
      </c>
      <c r="V38" s="130">
        <v>4.315843</v>
      </c>
      <c r="W38" s="130">
        <v>50.512665</v>
      </c>
      <c r="X38" s="143" t="s">
        <v>742</v>
      </c>
    </row>
    <row r="39" spans="1:24" s="124" customFormat="1" ht="22.5">
      <c r="A39" s="127" t="s">
        <v>530</v>
      </c>
      <c r="B39" s="127" t="s">
        <v>386</v>
      </c>
      <c r="C39" s="127" t="s">
        <v>527</v>
      </c>
      <c r="D39" s="127" t="s">
        <v>528</v>
      </c>
      <c r="E39" s="128">
        <v>2064</v>
      </c>
      <c r="F39" s="128">
        <v>53</v>
      </c>
      <c r="G39" s="129" t="s">
        <v>506</v>
      </c>
      <c r="H39" s="129" t="s">
        <v>531</v>
      </c>
      <c r="I39" s="129" t="s">
        <v>79</v>
      </c>
      <c r="J39" s="123" t="str">
        <f>HYPERLINK("http://www.centcols.org/util/geo/visuGP.php?code=FR-73-2064a","FR-73-2064a")</f>
        <v>FR-73-2064a</v>
      </c>
      <c r="K39" s="129" t="s">
        <v>532</v>
      </c>
      <c r="L39" s="129" t="s">
        <v>532</v>
      </c>
      <c r="M39" s="139" t="s">
        <v>533</v>
      </c>
      <c r="N39" s="128">
        <v>0</v>
      </c>
      <c r="O39" s="129"/>
      <c r="P39" s="129" t="s">
        <v>80</v>
      </c>
      <c r="Q39" s="129" t="s">
        <v>81</v>
      </c>
      <c r="R39" s="130">
        <v>6.202916</v>
      </c>
      <c r="S39" s="130">
        <v>45.227637</v>
      </c>
      <c r="T39" s="129" t="s">
        <v>82</v>
      </c>
      <c r="U39" s="131" t="s">
        <v>83</v>
      </c>
      <c r="V39" s="130">
        <v>4.295799</v>
      </c>
      <c r="W39" s="130">
        <v>50.252948</v>
      </c>
      <c r="X39" s="142" t="s">
        <v>733</v>
      </c>
    </row>
    <row r="40" spans="1:24" s="124" customFormat="1" ht="22.5">
      <c r="A40" s="127" t="s">
        <v>568</v>
      </c>
      <c r="B40" s="127" t="s">
        <v>466</v>
      </c>
      <c r="C40" s="127" t="s">
        <v>0</v>
      </c>
      <c r="D40" s="127" t="s">
        <v>1</v>
      </c>
      <c r="E40" s="128">
        <v>2993</v>
      </c>
      <c r="F40" s="128">
        <v>54</v>
      </c>
      <c r="G40" s="129" t="s">
        <v>662</v>
      </c>
      <c r="H40" s="129" t="s">
        <v>57</v>
      </c>
      <c r="I40" s="129" t="s">
        <v>58</v>
      </c>
      <c r="J40" s="123" t="str">
        <f>HYPERLINK("http://www.centcols.org/util/geo/visuGP.php?code=FR-73-2993","FR-73-2993")</f>
        <v>FR-73-2993</v>
      </c>
      <c r="K40" s="129"/>
      <c r="L40" s="129"/>
      <c r="M40" s="127" t="s">
        <v>347</v>
      </c>
      <c r="N40" s="128">
        <v>2</v>
      </c>
      <c r="O40" s="129" t="s">
        <v>319</v>
      </c>
      <c r="P40" s="129" t="s">
        <v>249</v>
      </c>
      <c r="Q40" s="129" t="s">
        <v>59</v>
      </c>
      <c r="R40" s="130">
        <v>6.846599</v>
      </c>
      <c r="S40" s="130">
        <v>45.135714</v>
      </c>
      <c r="T40" s="129" t="s">
        <v>60</v>
      </c>
      <c r="U40" s="131" t="s">
        <v>56</v>
      </c>
      <c r="V40" s="130">
        <v>5.010976</v>
      </c>
      <c r="W40" s="130">
        <v>50.150805</v>
      </c>
      <c r="X40" s="154"/>
    </row>
    <row r="41" spans="1:24" s="124" customFormat="1" ht="11.25">
      <c r="A41" s="139" t="s">
        <v>522</v>
      </c>
      <c r="B41" s="139" t="s">
        <v>392</v>
      </c>
      <c r="C41" s="139" t="s">
        <v>523</v>
      </c>
      <c r="D41" s="127" t="s">
        <v>524</v>
      </c>
      <c r="E41" s="141">
        <v>714</v>
      </c>
      <c r="F41" s="141">
        <v>45</v>
      </c>
      <c r="G41" s="129" t="s">
        <v>521</v>
      </c>
      <c r="H41" s="135" t="s">
        <v>525</v>
      </c>
      <c r="I41" s="135" t="s">
        <v>702</v>
      </c>
      <c r="J41" s="123" t="str">
        <f>HYPERLINK("http://www.centcols.org/util/geo/visuGP.php?code=FR-74-0714","FR-74-0714")</f>
        <v>FR-74-0714</v>
      </c>
      <c r="K41" s="135" t="s">
        <v>61</v>
      </c>
      <c r="L41" s="135" t="s">
        <v>61</v>
      </c>
      <c r="M41" s="139" t="s">
        <v>569</v>
      </c>
      <c r="N41" s="141">
        <v>0</v>
      </c>
      <c r="O41" s="135"/>
      <c r="P41" s="135" t="s">
        <v>62</v>
      </c>
      <c r="Q41" s="135" t="s">
        <v>63</v>
      </c>
      <c r="R41" s="136">
        <v>6.066825</v>
      </c>
      <c r="S41" s="130">
        <v>45.996838</v>
      </c>
      <c r="T41" s="135" t="s">
        <v>64</v>
      </c>
      <c r="U41" s="137" t="s">
        <v>65</v>
      </c>
      <c r="V41" s="136">
        <v>4.144596</v>
      </c>
      <c r="W41" s="136">
        <v>51.107629</v>
      </c>
      <c r="X41" s="142" t="s">
        <v>741</v>
      </c>
    </row>
    <row r="42" spans="1:24" s="124" customFormat="1" ht="11.25">
      <c r="A42" s="127" t="s">
        <v>675</v>
      </c>
      <c r="B42" s="127" t="s">
        <v>386</v>
      </c>
      <c r="C42" s="127" t="s">
        <v>527</v>
      </c>
      <c r="D42" s="127" t="s">
        <v>528</v>
      </c>
      <c r="E42" s="128">
        <v>902</v>
      </c>
      <c r="F42" s="128">
        <v>64</v>
      </c>
      <c r="G42" s="129" t="s">
        <v>419</v>
      </c>
      <c r="H42" s="129" t="s">
        <v>42</v>
      </c>
      <c r="I42" s="129" t="s">
        <v>43</v>
      </c>
      <c r="J42" s="123" t="str">
        <f>HYPERLINK("http://www.centcols.org/util/geo/visuGP.php?code=FR-81-0901a","FR-81-0901a")</f>
        <v>FR-81-0901a</v>
      </c>
      <c r="K42" s="129"/>
      <c r="L42" s="129"/>
      <c r="M42" s="127" t="s">
        <v>273</v>
      </c>
      <c r="N42" s="128">
        <v>2</v>
      </c>
      <c r="O42" s="129"/>
      <c r="P42" s="129" t="s">
        <v>44</v>
      </c>
      <c r="Q42" s="129" t="s">
        <v>45</v>
      </c>
      <c r="R42" s="130">
        <v>2.263606</v>
      </c>
      <c r="S42" s="130">
        <v>43.465427</v>
      </c>
      <c r="T42" s="129" t="s">
        <v>46</v>
      </c>
      <c r="U42" s="131" t="s">
        <v>47</v>
      </c>
      <c r="V42" s="130">
        <v>-0.08108</v>
      </c>
      <c r="W42" s="130">
        <v>48.294928</v>
      </c>
      <c r="X42" s="132"/>
    </row>
    <row r="43" spans="1:24" s="124" customFormat="1" ht="11.25">
      <c r="A43" s="127" t="s">
        <v>676</v>
      </c>
      <c r="B43" s="127" t="s">
        <v>386</v>
      </c>
      <c r="C43" s="127" t="s">
        <v>489</v>
      </c>
      <c r="D43" s="127" t="s">
        <v>490</v>
      </c>
      <c r="E43" s="128">
        <v>901</v>
      </c>
      <c r="F43" s="128">
        <v>65</v>
      </c>
      <c r="G43" s="129" t="s">
        <v>440</v>
      </c>
      <c r="H43" s="129" t="s">
        <v>48</v>
      </c>
      <c r="I43" s="129" t="s">
        <v>49</v>
      </c>
      <c r="J43" s="123" t="str">
        <f>HYPERLINK("http://www.centcols.org/util/geo/visuGP.php?code=FR-81-0901b","FR-81-0901b")</f>
        <v>FR-81-0901b</v>
      </c>
      <c r="K43" s="129" t="s">
        <v>677</v>
      </c>
      <c r="L43" s="129" t="s">
        <v>50</v>
      </c>
      <c r="M43" s="127" t="s">
        <v>699</v>
      </c>
      <c r="N43" s="128">
        <v>0</v>
      </c>
      <c r="O43" s="129"/>
      <c r="P43" s="129" t="s">
        <v>51</v>
      </c>
      <c r="Q43" s="129" t="s">
        <v>52</v>
      </c>
      <c r="R43" s="130">
        <v>2.831488</v>
      </c>
      <c r="S43" s="130">
        <v>43.705694</v>
      </c>
      <c r="T43" s="129" t="s">
        <v>53</v>
      </c>
      <c r="U43" s="131" t="s">
        <v>54</v>
      </c>
      <c r="V43" s="130">
        <v>0.549882</v>
      </c>
      <c r="W43" s="130">
        <v>48.561891</v>
      </c>
      <c r="X43" s="142" t="s">
        <v>744</v>
      </c>
    </row>
    <row r="44" spans="1:24" s="124" customFormat="1" ht="11.25">
      <c r="A44" s="127" t="s">
        <v>544</v>
      </c>
      <c r="B44" s="127" t="s">
        <v>392</v>
      </c>
      <c r="C44" s="127" t="s">
        <v>545</v>
      </c>
      <c r="D44" s="127" t="s">
        <v>546</v>
      </c>
      <c r="E44" s="128">
        <v>1039</v>
      </c>
      <c r="F44" s="128">
        <v>31</v>
      </c>
      <c r="G44" s="129" t="s">
        <v>670</v>
      </c>
      <c r="H44" s="129" t="s">
        <v>547</v>
      </c>
      <c r="I44" s="129" t="s">
        <v>703</v>
      </c>
      <c r="J44" s="123" t="str">
        <f>HYPERLINK("http://www.centcols.org/util/geo/visuGP.php?code=FR-88-1039","FR-88-1039")</f>
        <v>FR-88-1039</v>
      </c>
      <c r="K44" s="129"/>
      <c r="L44" s="129"/>
      <c r="M44" s="127" t="s">
        <v>389</v>
      </c>
      <c r="N44" s="128">
        <v>2</v>
      </c>
      <c r="O44" s="129"/>
      <c r="P44" s="129" t="s">
        <v>2</v>
      </c>
      <c r="Q44" s="129" t="s">
        <v>3</v>
      </c>
      <c r="R44" s="130">
        <v>7.008137</v>
      </c>
      <c r="S44" s="130">
        <v>48.078861</v>
      </c>
      <c r="T44" s="129" t="s">
        <v>4</v>
      </c>
      <c r="U44" s="131" t="s">
        <v>548</v>
      </c>
      <c r="V44" s="130">
        <v>5.190496</v>
      </c>
      <c r="W44" s="130">
        <v>53.421021</v>
      </c>
      <c r="X44" s="143" t="s">
        <v>743</v>
      </c>
    </row>
    <row r="45" spans="1:24" s="124" customFormat="1" ht="11.25">
      <c r="A45" s="127" t="s">
        <v>549</v>
      </c>
      <c r="B45" s="127" t="s">
        <v>392</v>
      </c>
      <c r="C45" s="127" t="s">
        <v>550</v>
      </c>
      <c r="D45" s="127" t="s">
        <v>551</v>
      </c>
      <c r="E45" s="128">
        <v>1051</v>
      </c>
      <c r="F45" s="128">
        <v>31</v>
      </c>
      <c r="G45" s="129" t="s">
        <v>670</v>
      </c>
      <c r="H45" s="129" t="s">
        <v>402</v>
      </c>
      <c r="I45" s="129" t="s">
        <v>704</v>
      </c>
      <c r="J45" s="123" t="str">
        <f>HYPERLINK("http://www.centcols.org/util/geo/visuGP.php?code=FR-88-1053","FR-88-1053")</f>
        <v>FR-88-1053</v>
      </c>
      <c r="K45" s="129"/>
      <c r="L45" s="129"/>
      <c r="M45" s="127" t="s">
        <v>268</v>
      </c>
      <c r="N45" s="128">
        <v>1</v>
      </c>
      <c r="O45" s="129"/>
      <c r="P45" s="129" t="s">
        <v>5</v>
      </c>
      <c r="Q45" s="129" t="s">
        <v>6</v>
      </c>
      <c r="R45" s="130">
        <v>6.982562</v>
      </c>
      <c r="S45" s="130">
        <v>48.119451</v>
      </c>
      <c r="T45" s="129" t="s">
        <v>7</v>
      </c>
      <c r="U45" s="131" t="s">
        <v>8</v>
      </c>
      <c r="V45" s="130">
        <v>5.162082</v>
      </c>
      <c r="W45" s="130">
        <v>53.466122</v>
      </c>
      <c r="X45" s="143" t="s">
        <v>743</v>
      </c>
    </row>
    <row r="46" spans="1:24" s="124" customFormat="1" ht="22.5">
      <c r="A46" s="127" t="s">
        <v>552</v>
      </c>
      <c r="B46" s="127" t="s">
        <v>553</v>
      </c>
      <c r="C46" s="127" t="s">
        <v>554</v>
      </c>
      <c r="D46" s="127" t="s">
        <v>555</v>
      </c>
      <c r="E46" s="128">
        <v>1057</v>
      </c>
      <c r="F46" s="128">
        <v>31</v>
      </c>
      <c r="G46" s="129" t="s">
        <v>674</v>
      </c>
      <c r="H46" s="129" t="s">
        <v>556</v>
      </c>
      <c r="I46" s="129" t="s">
        <v>705</v>
      </c>
      <c r="J46" s="123" t="str">
        <f>HYPERLINK("http://www.centcols.org/util/geo/visuGP.php?code=FR-88-1057a","FR-88-1057a")</f>
        <v>FR-88-1057a</v>
      </c>
      <c r="K46" s="129"/>
      <c r="L46" s="129"/>
      <c r="M46" s="127" t="s">
        <v>309</v>
      </c>
      <c r="N46" s="128">
        <v>1</v>
      </c>
      <c r="O46" s="129"/>
      <c r="P46" s="129" t="s">
        <v>9</v>
      </c>
      <c r="Q46" s="129" t="s">
        <v>10</v>
      </c>
      <c r="R46" s="130">
        <v>6.897351</v>
      </c>
      <c r="S46" s="130">
        <v>47.988592</v>
      </c>
      <c r="T46" s="129" t="s">
        <v>11</v>
      </c>
      <c r="U46" s="131" t="s">
        <v>12</v>
      </c>
      <c r="V46" s="130">
        <v>5.067403</v>
      </c>
      <c r="W46" s="130">
        <v>53.32072</v>
      </c>
      <c r="X46" s="143" t="s">
        <v>739</v>
      </c>
    </row>
    <row r="47" spans="1:24" s="124" customFormat="1" ht="11.25">
      <c r="A47" s="127" t="s">
        <v>557</v>
      </c>
      <c r="B47" s="127" t="s">
        <v>386</v>
      </c>
      <c r="C47" s="127" t="s">
        <v>558</v>
      </c>
      <c r="D47" s="127" t="s">
        <v>559</v>
      </c>
      <c r="E47" s="128">
        <v>1057</v>
      </c>
      <c r="F47" s="128">
        <v>31</v>
      </c>
      <c r="G47" s="129" t="s">
        <v>674</v>
      </c>
      <c r="H47" s="129" t="s">
        <v>507</v>
      </c>
      <c r="I47" s="129" t="s">
        <v>13</v>
      </c>
      <c r="J47" s="123" t="str">
        <f>HYPERLINK("http://www.centcols.org/util/geo/visuGP.php?code=FR-88-1057b","FR-88-1057b")</f>
        <v>FR-88-1057b</v>
      </c>
      <c r="K47" s="129"/>
      <c r="L47" s="129"/>
      <c r="M47" s="127" t="s">
        <v>275</v>
      </c>
      <c r="N47" s="128">
        <v>1</v>
      </c>
      <c r="O47" s="129"/>
      <c r="P47" s="129" t="s">
        <v>308</v>
      </c>
      <c r="Q47" s="129" t="s">
        <v>14</v>
      </c>
      <c r="R47" s="130">
        <v>6.895719</v>
      </c>
      <c r="S47" s="130">
        <v>47.954879</v>
      </c>
      <c r="T47" s="129" t="s">
        <v>15</v>
      </c>
      <c r="U47" s="131" t="s">
        <v>16</v>
      </c>
      <c r="V47" s="130">
        <v>5.065589</v>
      </c>
      <c r="W47" s="130">
        <v>53.28326</v>
      </c>
      <c r="X47" s="132"/>
    </row>
    <row r="48" spans="1:24" s="124" customFormat="1" ht="11.25">
      <c r="A48" s="127" t="s">
        <v>578</v>
      </c>
      <c r="B48" s="127" t="s">
        <v>392</v>
      </c>
      <c r="C48" s="127" t="s">
        <v>579</v>
      </c>
      <c r="D48" s="127" t="s">
        <v>580</v>
      </c>
      <c r="E48" s="128">
        <v>1089</v>
      </c>
      <c r="F48" s="128">
        <v>31</v>
      </c>
      <c r="G48" s="129" t="s">
        <v>670</v>
      </c>
      <c r="H48" s="129" t="s">
        <v>581</v>
      </c>
      <c r="I48" s="129" t="s">
        <v>17</v>
      </c>
      <c r="J48" s="123" t="str">
        <f>HYPERLINK("http://www.centcols.org/util/geo/visuGP.php?code=FR-88-1093","FR-88-1093")</f>
        <v>FR-88-1093</v>
      </c>
      <c r="K48" s="129"/>
      <c r="L48" s="129"/>
      <c r="M48" s="127" t="s">
        <v>275</v>
      </c>
      <c r="N48" s="128">
        <v>1</v>
      </c>
      <c r="O48" s="129"/>
      <c r="P48" s="129" t="s">
        <v>18</v>
      </c>
      <c r="Q48" s="129" t="s">
        <v>19</v>
      </c>
      <c r="R48" s="130">
        <v>6.975238</v>
      </c>
      <c r="S48" s="130">
        <v>48.068133</v>
      </c>
      <c r="T48" s="129" t="s">
        <v>20</v>
      </c>
      <c r="U48" s="131" t="s">
        <v>21</v>
      </c>
      <c r="V48" s="130">
        <v>5.153943</v>
      </c>
      <c r="W48" s="130">
        <v>53.409101</v>
      </c>
      <c r="X48" s="143" t="s">
        <v>743</v>
      </c>
    </row>
    <row r="49" spans="1:24" s="124" customFormat="1" ht="22.5">
      <c r="A49" s="127" t="s">
        <v>582</v>
      </c>
      <c r="B49" s="127" t="s">
        <v>22</v>
      </c>
      <c r="C49" s="127" t="s">
        <v>583</v>
      </c>
      <c r="D49" s="127" t="s">
        <v>23</v>
      </c>
      <c r="E49" s="128">
        <v>1098</v>
      </c>
      <c r="F49" s="128">
        <v>31</v>
      </c>
      <c r="G49" s="129" t="s">
        <v>674</v>
      </c>
      <c r="H49" s="129" t="s">
        <v>24</v>
      </c>
      <c r="I49" s="129" t="s">
        <v>25</v>
      </c>
      <c r="J49" s="123" t="str">
        <f>HYPERLINK("http://www.centcols.org/util/geo/visuGP.php?code=FR-88-1098","FR-88-1098")</f>
        <v>FR-88-1098</v>
      </c>
      <c r="K49" s="129"/>
      <c r="L49" s="129"/>
      <c r="M49" s="127" t="s">
        <v>275</v>
      </c>
      <c r="N49" s="128">
        <v>1</v>
      </c>
      <c r="O49" s="129"/>
      <c r="P49" s="129" t="s">
        <v>246</v>
      </c>
      <c r="Q49" s="129" t="s">
        <v>26</v>
      </c>
      <c r="R49" s="130">
        <v>6.929903</v>
      </c>
      <c r="S49" s="130">
        <v>48.016598</v>
      </c>
      <c r="T49" s="129" t="s">
        <v>27</v>
      </c>
      <c r="U49" s="131" t="s">
        <v>28</v>
      </c>
      <c r="V49" s="130">
        <v>5.103572</v>
      </c>
      <c r="W49" s="130">
        <v>53.351839</v>
      </c>
      <c r="X49" s="132"/>
    </row>
    <row r="50" spans="1:24" s="124" customFormat="1" ht="11.25">
      <c r="A50" s="127" t="s">
        <v>560</v>
      </c>
      <c r="B50" s="127" t="s">
        <v>315</v>
      </c>
      <c r="C50" s="127" t="s">
        <v>561</v>
      </c>
      <c r="D50" s="127" t="s">
        <v>562</v>
      </c>
      <c r="E50" s="128">
        <v>1109</v>
      </c>
      <c r="F50" s="128">
        <v>31</v>
      </c>
      <c r="G50" s="129" t="s">
        <v>674</v>
      </c>
      <c r="H50" s="129" t="s">
        <v>563</v>
      </c>
      <c r="I50" s="129" t="s">
        <v>706</v>
      </c>
      <c r="J50" s="123" t="str">
        <f>HYPERLINK("http://www.centcols.org/util/geo/visuGP.php?code=FR-88-1109","FR-88-1109")</f>
        <v>FR-88-1109</v>
      </c>
      <c r="K50" s="129"/>
      <c r="L50" s="129"/>
      <c r="M50" s="127" t="s">
        <v>275</v>
      </c>
      <c r="N50" s="128">
        <v>1</v>
      </c>
      <c r="O50" s="129"/>
      <c r="P50" s="129" t="s">
        <v>29</v>
      </c>
      <c r="Q50" s="129" t="s">
        <v>30</v>
      </c>
      <c r="R50" s="130">
        <v>6.986571</v>
      </c>
      <c r="S50" s="130">
        <v>48.027669</v>
      </c>
      <c r="T50" s="129" t="s">
        <v>31</v>
      </c>
      <c r="U50" s="131" t="s">
        <v>32</v>
      </c>
      <c r="V50" s="130">
        <v>5.166534</v>
      </c>
      <c r="W50" s="130">
        <v>53.36414</v>
      </c>
      <c r="X50" s="132"/>
    </row>
    <row r="51" spans="1:24" s="124" customFormat="1" ht="11.25">
      <c r="A51" s="127" t="s">
        <v>564</v>
      </c>
      <c r="B51" s="127" t="s">
        <v>33</v>
      </c>
      <c r="C51" s="127" t="s">
        <v>272</v>
      </c>
      <c r="D51" s="127" t="s">
        <v>34</v>
      </c>
      <c r="E51" s="128">
        <v>1171</v>
      </c>
      <c r="F51" s="128">
        <v>31</v>
      </c>
      <c r="G51" s="129" t="s">
        <v>567</v>
      </c>
      <c r="H51" s="129" t="s">
        <v>35</v>
      </c>
      <c r="I51" s="129" t="s">
        <v>707</v>
      </c>
      <c r="J51" s="123" t="str">
        <f>HYPERLINK("http://www.centcols.org/util/geo/visuGP.php?code=FR-88-1171","FR-88-1171")</f>
        <v>FR-88-1171</v>
      </c>
      <c r="K51" s="129" t="s">
        <v>565</v>
      </c>
      <c r="L51" s="129" t="s">
        <v>565</v>
      </c>
      <c r="M51" s="127" t="s">
        <v>566</v>
      </c>
      <c r="N51" s="128">
        <v>0</v>
      </c>
      <c r="O51" s="129" t="s">
        <v>514</v>
      </c>
      <c r="P51" s="129" t="s">
        <v>36</v>
      </c>
      <c r="Q51" s="129" t="s">
        <v>37</v>
      </c>
      <c r="R51" s="130">
        <v>6.834657</v>
      </c>
      <c r="S51" s="130">
        <v>47.820616</v>
      </c>
      <c r="T51" s="129" t="s">
        <v>38</v>
      </c>
      <c r="U51" s="131" t="s">
        <v>39</v>
      </c>
      <c r="V51" s="130">
        <v>4.997742</v>
      </c>
      <c r="W51" s="130">
        <v>53.134076</v>
      </c>
      <c r="X51" s="143" t="s">
        <v>740</v>
      </c>
    </row>
  </sheetData>
  <printOptions/>
  <pageMargins left="0.75" right="0.75" top="1" bottom="1" header="0.5" footer="0.5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4">
      <selection activeCell="F41" sqref="F41"/>
    </sheetView>
  </sheetViews>
  <sheetFormatPr defaultColWidth="9.140625" defaultRowHeight="12.75"/>
  <cols>
    <col min="1" max="2" width="14.140625" style="2" customWidth="1"/>
    <col min="3" max="3" width="15.28125" style="2" customWidth="1"/>
    <col min="4" max="4" width="9.140625" style="2" customWidth="1"/>
    <col min="5" max="5" width="25.140625" style="2" bestFit="1" customWidth="1"/>
    <col min="6" max="6" width="20.140625" style="2" customWidth="1"/>
    <col min="7" max="7" width="20.57421875" style="2" bestFit="1" customWidth="1"/>
    <col min="8" max="8" width="25.28125" style="2" bestFit="1" customWidth="1"/>
    <col min="9" max="10" width="13.140625" style="3" customWidth="1"/>
    <col min="11" max="11" width="16.421875" style="2" customWidth="1"/>
    <col min="12" max="16384" width="11.421875" style="2" customWidth="1"/>
  </cols>
  <sheetData>
    <row r="1" spans="1:10" ht="20.25">
      <c r="A1" s="174" t="s">
        <v>584</v>
      </c>
      <c r="B1" s="174"/>
      <c r="C1" s="174"/>
      <c r="D1" s="174"/>
      <c r="E1" s="174"/>
      <c r="F1" s="174"/>
      <c r="G1" s="174"/>
      <c r="H1" s="174"/>
      <c r="I1" s="174"/>
      <c r="J1" s="174"/>
    </row>
    <row r="3" spans="1:10" ht="12.75">
      <c r="A3" s="4"/>
      <c r="B3" s="5"/>
      <c r="C3" s="5"/>
      <c r="D3" s="6"/>
      <c r="E3" s="6"/>
      <c r="F3" s="6"/>
      <c r="G3" s="6"/>
      <c r="H3" s="6"/>
      <c r="I3" s="7"/>
      <c r="J3" s="7"/>
    </row>
    <row r="4" spans="1:10" ht="19.5" thickBot="1">
      <c r="A4" s="172" t="s">
        <v>585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s="13" customFormat="1" ht="13.5" thickBot="1">
      <c r="A5" s="8" t="s">
        <v>350</v>
      </c>
      <c r="B5" s="9" t="s">
        <v>351</v>
      </c>
      <c r="C5" s="9" t="s">
        <v>352</v>
      </c>
      <c r="D5" s="9" t="s">
        <v>586</v>
      </c>
      <c r="E5" s="9" t="s">
        <v>587</v>
      </c>
      <c r="F5" s="9" t="s">
        <v>588</v>
      </c>
      <c r="G5" s="10" t="s">
        <v>589</v>
      </c>
      <c r="H5" s="10" t="s">
        <v>360</v>
      </c>
      <c r="I5" s="11" t="s">
        <v>590</v>
      </c>
      <c r="J5" s="12" t="s">
        <v>591</v>
      </c>
    </row>
    <row r="6" spans="1:10" ht="12.75">
      <c r="A6" s="14" t="s">
        <v>592</v>
      </c>
      <c r="B6" s="15" t="s">
        <v>593</v>
      </c>
      <c r="C6" s="15" t="s">
        <v>594</v>
      </c>
      <c r="D6" s="16">
        <v>260</v>
      </c>
      <c r="E6" s="16" t="s">
        <v>595</v>
      </c>
      <c r="F6" s="17" t="s">
        <v>596</v>
      </c>
      <c r="G6" s="18" t="s">
        <v>597</v>
      </c>
      <c r="H6" s="19" t="s">
        <v>598</v>
      </c>
      <c r="I6" s="20" t="s">
        <v>599</v>
      </c>
      <c r="J6" s="21" t="s">
        <v>600</v>
      </c>
    </row>
    <row r="7" spans="1:10" ht="13.5" thickBot="1">
      <c r="A7" s="24" t="s">
        <v>603</v>
      </c>
      <c r="B7" s="25" t="s">
        <v>604</v>
      </c>
      <c r="C7" s="25" t="s">
        <v>317</v>
      </c>
      <c r="D7" s="26">
        <v>1264</v>
      </c>
      <c r="E7" s="26" t="s">
        <v>595</v>
      </c>
      <c r="F7" s="27" t="s">
        <v>605</v>
      </c>
      <c r="G7" s="28" t="s">
        <v>606</v>
      </c>
      <c r="H7" s="29" t="s">
        <v>305</v>
      </c>
      <c r="I7" s="30" t="s">
        <v>607</v>
      </c>
      <c r="J7" s="31" t="s">
        <v>608</v>
      </c>
    </row>
    <row r="8" spans="1:10" ht="12.75">
      <c r="A8" s="32"/>
      <c r="B8" s="5"/>
      <c r="C8" s="5"/>
      <c r="D8" s="6"/>
      <c r="E8" s="6"/>
      <c r="F8" s="6"/>
      <c r="G8" s="6"/>
      <c r="H8" s="6"/>
      <c r="I8" s="7"/>
      <c r="J8" s="33"/>
    </row>
    <row r="9" spans="1:10" ht="13.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9.5" thickBot="1">
      <c r="A10" s="172" t="s">
        <v>609</v>
      </c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s="13" customFormat="1" ht="13.5" thickBot="1">
      <c r="A11" s="8" t="s">
        <v>350</v>
      </c>
      <c r="B11" s="9" t="s">
        <v>351</v>
      </c>
      <c r="C11" s="9" t="s">
        <v>352</v>
      </c>
      <c r="D11" s="9" t="s">
        <v>586</v>
      </c>
      <c r="E11" s="9" t="s">
        <v>587</v>
      </c>
      <c r="F11" s="9" t="s">
        <v>588</v>
      </c>
      <c r="G11" s="10" t="s">
        <v>589</v>
      </c>
      <c r="H11" s="10" t="s">
        <v>360</v>
      </c>
      <c r="I11" s="11" t="s">
        <v>590</v>
      </c>
      <c r="J11" s="12" t="s">
        <v>591</v>
      </c>
    </row>
    <row r="12" spans="1:10" ht="12.75">
      <c r="A12" s="35" t="s">
        <v>610</v>
      </c>
      <c r="B12" s="36" t="s">
        <v>611</v>
      </c>
      <c r="C12" s="36" t="s">
        <v>612</v>
      </c>
      <c r="D12" s="37">
        <v>46</v>
      </c>
      <c r="E12" s="37"/>
      <c r="F12" s="37" t="s">
        <v>613</v>
      </c>
      <c r="G12" s="38" t="s">
        <v>614</v>
      </c>
      <c r="H12" s="39" t="s">
        <v>615</v>
      </c>
      <c r="I12" s="40" t="s">
        <v>616</v>
      </c>
      <c r="J12" s="41" t="s">
        <v>617</v>
      </c>
    </row>
    <row r="13" spans="1:10" ht="13.5" thickBot="1">
      <c r="A13" s="42" t="s">
        <v>618</v>
      </c>
      <c r="B13" s="25" t="s">
        <v>611</v>
      </c>
      <c r="C13" s="25" t="s">
        <v>619</v>
      </c>
      <c r="D13" s="26">
        <v>79</v>
      </c>
      <c r="E13" s="26"/>
      <c r="F13" s="26" t="s">
        <v>620</v>
      </c>
      <c r="G13" s="28" t="s">
        <v>621</v>
      </c>
      <c r="H13" s="29" t="s">
        <v>569</v>
      </c>
      <c r="I13" s="43" t="s">
        <v>622</v>
      </c>
      <c r="J13" s="44" t="s">
        <v>623</v>
      </c>
    </row>
    <row r="14" spans="1:10" ht="12.75">
      <c r="A14" s="4"/>
      <c r="B14" s="5"/>
      <c r="C14" s="5"/>
      <c r="D14" s="6"/>
      <c r="E14" s="6"/>
      <c r="F14" s="6"/>
      <c r="G14" s="6"/>
      <c r="H14" s="6"/>
      <c r="I14" s="7"/>
      <c r="J14" s="7"/>
    </row>
    <row r="15" spans="1:10" ht="13.5" thickBot="1">
      <c r="A15" s="4"/>
      <c r="B15" s="5"/>
      <c r="C15" s="5"/>
      <c r="D15" s="6"/>
      <c r="E15" s="6"/>
      <c r="F15" s="6"/>
      <c r="G15" s="6"/>
      <c r="H15" s="6"/>
      <c r="I15" s="7"/>
      <c r="J15" s="7"/>
    </row>
    <row r="16" spans="1:10" ht="19.5" thickBot="1">
      <c r="A16" s="175" t="s">
        <v>624</v>
      </c>
      <c r="B16" s="176"/>
      <c r="C16" s="176"/>
      <c r="D16" s="176"/>
      <c r="E16" s="176"/>
      <c r="F16" s="176"/>
      <c r="G16" s="176"/>
      <c r="H16" s="176"/>
      <c r="I16" s="176"/>
      <c r="J16" s="177"/>
    </row>
    <row r="17" spans="1:10" ht="12.75">
      <c r="A17" s="4"/>
      <c r="B17" s="5"/>
      <c r="C17" s="5"/>
      <c r="D17" s="6"/>
      <c r="E17" s="6"/>
      <c r="F17" s="6"/>
      <c r="G17" s="6"/>
      <c r="H17" s="6"/>
      <c r="I17" s="7"/>
      <c r="J17" s="7"/>
    </row>
    <row r="18" spans="1:10" ht="13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9.5" thickBot="1">
      <c r="A19" s="172" t="s">
        <v>625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0" s="13" customFormat="1" ht="13.5" thickBot="1">
      <c r="A20" s="45" t="s">
        <v>350</v>
      </c>
      <c r="B20" s="9" t="s">
        <v>351</v>
      </c>
      <c r="C20" s="50" t="s">
        <v>352</v>
      </c>
      <c r="D20" s="50" t="s">
        <v>586</v>
      </c>
      <c r="E20" s="50" t="s">
        <v>587</v>
      </c>
      <c r="F20" s="51"/>
      <c r="G20" s="10" t="s">
        <v>589</v>
      </c>
      <c r="H20" s="9" t="s">
        <v>360</v>
      </c>
      <c r="I20" s="11" t="s">
        <v>590</v>
      </c>
      <c r="J20" s="12" t="s">
        <v>591</v>
      </c>
    </row>
    <row r="21" spans="1:10" ht="12.75">
      <c r="A21" s="82" t="s">
        <v>393</v>
      </c>
      <c r="B21" s="15" t="s">
        <v>593</v>
      </c>
      <c r="C21" s="111" t="s">
        <v>394</v>
      </c>
      <c r="D21" s="87">
        <v>132</v>
      </c>
      <c r="E21" s="87" t="s">
        <v>626</v>
      </c>
      <c r="F21" s="112"/>
      <c r="G21" s="113" t="s">
        <v>395</v>
      </c>
      <c r="H21" s="114" t="s">
        <v>396</v>
      </c>
      <c r="I21" s="22" t="s">
        <v>397</v>
      </c>
      <c r="J21" s="23" t="s">
        <v>398</v>
      </c>
    </row>
    <row r="22" spans="1:10" ht="12.75">
      <c r="A22" s="4"/>
      <c r="B22" s="5"/>
      <c r="C22" s="5"/>
      <c r="D22" s="6"/>
      <c r="E22" s="6"/>
      <c r="F22" s="6"/>
      <c r="G22" s="7"/>
      <c r="H22" s="115"/>
      <c r="I22" s="7"/>
      <c r="J22" s="7"/>
    </row>
    <row r="24" spans="1:10" ht="19.5" thickBot="1">
      <c r="A24" s="172" t="s">
        <v>627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s="60" customFormat="1" ht="13.5" thickBot="1">
      <c r="A25" s="54" t="s">
        <v>350</v>
      </c>
      <c r="B25" s="55" t="s">
        <v>351</v>
      </c>
      <c r="C25" s="55" t="s">
        <v>352</v>
      </c>
      <c r="D25" s="56" t="s">
        <v>628</v>
      </c>
      <c r="E25" s="9" t="s">
        <v>587</v>
      </c>
      <c r="F25" s="57" t="s">
        <v>629</v>
      </c>
      <c r="G25" s="58" t="s">
        <v>630</v>
      </c>
      <c r="H25" s="58" t="s">
        <v>360</v>
      </c>
      <c r="I25" s="11" t="s">
        <v>590</v>
      </c>
      <c r="J25" s="59" t="s">
        <v>591</v>
      </c>
    </row>
    <row r="26" spans="1:10" s="60" customFormat="1" ht="12.75">
      <c r="A26" s="61" t="s">
        <v>631</v>
      </c>
      <c r="B26" s="62" t="s">
        <v>349</v>
      </c>
      <c r="C26" s="62" t="s">
        <v>632</v>
      </c>
      <c r="D26" s="63">
        <v>888</v>
      </c>
      <c r="E26" s="64"/>
      <c r="F26" s="65" t="s">
        <v>633</v>
      </c>
      <c r="G26" s="66" t="s">
        <v>634</v>
      </c>
      <c r="H26" s="67" t="s">
        <v>635</v>
      </c>
      <c r="I26" s="68" t="s">
        <v>636</v>
      </c>
      <c r="J26" s="69" t="s">
        <v>637</v>
      </c>
    </row>
    <row r="27" spans="1:10" s="60" customFormat="1" ht="12.75">
      <c r="A27" s="70" t="s">
        <v>638</v>
      </c>
      <c r="B27" s="71" t="s">
        <v>601</v>
      </c>
      <c r="C27" s="71" t="s">
        <v>399</v>
      </c>
      <c r="D27" s="72">
        <v>1942</v>
      </c>
      <c r="E27" s="15"/>
      <c r="F27" s="73" t="s">
        <v>633</v>
      </c>
      <c r="G27" s="74" t="s">
        <v>639</v>
      </c>
      <c r="H27" s="75" t="s">
        <v>640</v>
      </c>
      <c r="I27" s="16" t="s">
        <v>641</v>
      </c>
      <c r="J27" s="76" t="s">
        <v>642</v>
      </c>
    </row>
    <row r="28" spans="1:9" ht="12.75">
      <c r="A28" s="77"/>
      <c r="B28" s="78"/>
      <c r="C28" s="78"/>
      <c r="D28" s="79"/>
      <c r="E28" s="80"/>
      <c r="F28" s="80"/>
      <c r="G28" s="80"/>
      <c r="H28" s="80"/>
      <c r="I28" s="80"/>
    </row>
    <row r="30" spans="1:10" ht="19.5" thickBot="1">
      <c r="A30" s="172" t="s">
        <v>643</v>
      </c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s="13" customFormat="1" ht="13.5" thickBot="1">
      <c r="A31" s="45" t="s">
        <v>350</v>
      </c>
      <c r="B31" s="46" t="s">
        <v>351</v>
      </c>
      <c r="C31" s="47" t="s">
        <v>352</v>
      </c>
      <c r="D31" s="47" t="s">
        <v>586</v>
      </c>
      <c r="E31" s="47" t="s">
        <v>587</v>
      </c>
      <c r="F31" s="47" t="s">
        <v>644</v>
      </c>
      <c r="G31" s="10" t="s">
        <v>645</v>
      </c>
      <c r="H31" s="81" t="s">
        <v>360</v>
      </c>
      <c r="I31" s="11" t="s">
        <v>590</v>
      </c>
      <c r="J31" s="12" t="s">
        <v>591</v>
      </c>
    </row>
    <row r="32" spans="1:10" ht="13.5" thickBot="1">
      <c r="A32" s="83" t="s">
        <v>647</v>
      </c>
      <c r="B32" s="52" t="s">
        <v>602</v>
      </c>
      <c r="C32" s="48" t="s">
        <v>648</v>
      </c>
      <c r="D32" s="49">
        <v>200</v>
      </c>
      <c r="E32" s="49" t="s">
        <v>649</v>
      </c>
      <c r="F32" s="49" t="s">
        <v>646</v>
      </c>
      <c r="G32" s="84"/>
      <c r="H32" s="53" t="s">
        <v>250</v>
      </c>
      <c r="I32" s="43" t="s">
        <v>650</v>
      </c>
      <c r="J32" s="85" t="s">
        <v>651</v>
      </c>
    </row>
    <row r="35" spans="1:10" ht="19.5" thickBot="1">
      <c r="A35" s="173" t="s">
        <v>652</v>
      </c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s="13" customFormat="1" ht="13.5" thickBot="1">
      <c r="A36" s="45" t="s">
        <v>350</v>
      </c>
      <c r="B36" s="9" t="s">
        <v>351</v>
      </c>
      <c r="C36" s="47" t="s">
        <v>352</v>
      </c>
      <c r="D36" s="47" t="s">
        <v>586</v>
      </c>
      <c r="E36" s="47" t="s">
        <v>587</v>
      </c>
      <c r="F36" s="47" t="s">
        <v>653</v>
      </c>
      <c r="G36" s="10" t="s">
        <v>645</v>
      </c>
      <c r="H36" s="81" t="s">
        <v>360</v>
      </c>
      <c r="I36" s="11" t="s">
        <v>590</v>
      </c>
      <c r="J36" s="12" t="s">
        <v>591</v>
      </c>
    </row>
    <row r="37" spans="1:10" ht="12.75">
      <c r="A37" s="14" t="s">
        <v>710</v>
      </c>
      <c r="B37" s="88" t="s">
        <v>711</v>
      </c>
      <c r="C37" s="88" t="s">
        <v>712</v>
      </c>
      <c r="D37" s="22">
        <v>176</v>
      </c>
      <c r="E37" s="17" t="s">
        <v>708</v>
      </c>
      <c r="F37" s="17" t="s">
        <v>709</v>
      </c>
      <c r="G37" s="86"/>
      <c r="H37" s="86"/>
      <c r="I37" s="89" t="s">
        <v>713</v>
      </c>
      <c r="J37" s="90" t="s">
        <v>714</v>
      </c>
    </row>
    <row r="38" spans="1:10" ht="12.75">
      <c r="A38" s="14" t="s">
        <v>715</v>
      </c>
      <c r="B38" s="88" t="s">
        <v>593</v>
      </c>
      <c r="C38" s="88" t="s">
        <v>716</v>
      </c>
      <c r="D38" s="89">
        <v>210</v>
      </c>
      <c r="E38" s="17" t="s">
        <v>708</v>
      </c>
      <c r="F38" s="17" t="s">
        <v>709</v>
      </c>
      <c r="G38" s="86"/>
      <c r="H38" s="86"/>
      <c r="I38" s="22" t="s">
        <v>717</v>
      </c>
      <c r="J38" s="23" t="s">
        <v>718</v>
      </c>
    </row>
    <row r="39" spans="1:10" ht="12.75">
      <c r="A39" s="4"/>
      <c r="B39" s="91"/>
      <c r="C39" s="91"/>
      <c r="D39" s="92"/>
      <c r="E39" s="93"/>
      <c r="F39" s="93"/>
      <c r="G39" s="4"/>
      <c r="H39" s="4"/>
      <c r="I39" s="7"/>
      <c r="J39" s="7"/>
    </row>
  </sheetData>
  <mergeCells count="8">
    <mergeCell ref="A1:J1"/>
    <mergeCell ref="A4:J4"/>
    <mergeCell ref="A10:J10"/>
    <mergeCell ref="A16:J16"/>
    <mergeCell ref="A19:J19"/>
    <mergeCell ref="A24:J24"/>
    <mergeCell ref="A30:J30"/>
    <mergeCell ref="A35:J35"/>
  </mergeCells>
  <printOptions/>
  <pageMargins left="0.75" right="0.75" top="1" bottom="1" header="0.4921259845" footer="0.4921259845"/>
  <pageSetup orientation="portrait" paperSize="9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E20" sqref="E20"/>
    </sheetView>
  </sheetViews>
  <sheetFormatPr defaultColWidth="11.421875" defaultRowHeight="12.75"/>
  <cols>
    <col min="1" max="1" width="12.140625" style="5" bestFit="1" customWidth="1"/>
    <col min="2" max="2" width="22.7109375" style="5" bestFit="1" customWidth="1"/>
    <col min="3" max="3" width="12.140625" style="5" bestFit="1" customWidth="1"/>
    <col min="4" max="4" width="4.00390625" style="5" bestFit="1" customWidth="1"/>
    <col min="5" max="5" width="14.140625" style="5" customWidth="1"/>
    <col min="6" max="6" width="14.421875" style="6" customWidth="1"/>
    <col min="7" max="7" width="8.7109375" style="5" customWidth="1"/>
    <col min="8" max="8" width="41.57421875" style="5" bestFit="1" customWidth="1"/>
    <col min="9" max="9" width="11.8515625" style="6" bestFit="1" customWidth="1"/>
    <col min="10" max="10" width="13.140625" style="6" customWidth="1"/>
    <col min="11" max="11" width="12.8515625" style="6" bestFit="1" customWidth="1"/>
    <col min="12" max="12" width="13.8515625" style="6" customWidth="1"/>
    <col min="13" max="13" width="12.8515625" style="6" bestFit="1" customWidth="1"/>
    <col min="14" max="15" width="11.7109375" style="6" bestFit="1" customWidth="1"/>
    <col min="16" max="16384" width="11.421875" style="5" customWidth="1"/>
  </cols>
  <sheetData>
    <row r="1" spans="1:15" s="94" customFormat="1" ht="30" customHeight="1" thickBot="1">
      <c r="A1" s="172" t="s">
        <v>678</v>
      </c>
      <c r="B1" s="172"/>
      <c r="C1" s="172"/>
      <c r="D1" s="172"/>
      <c r="E1" s="172"/>
      <c r="F1" s="172"/>
      <c r="G1" s="172"/>
      <c r="H1" s="172"/>
      <c r="I1" s="172"/>
      <c r="J1" s="172"/>
      <c r="K1" s="178"/>
      <c r="L1" s="178"/>
      <c r="M1" s="178"/>
      <c r="N1" s="178"/>
      <c r="O1" s="178"/>
    </row>
    <row r="2" spans="1:15" ht="27.75" customHeight="1" thickBot="1">
      <c r="A2" s="95" t="s">
        <v>350</v>
      </c>
      <c r="B2" s="96" t="s">
        <v>679</v>
      </c>
      <c r="C2" s="96" t="s">
        <v>719</v>
      </c>
      <c r="D2" s="96" t="s">
        <v>628</v>
      </c>
      <c r="E2" s="96" t="s">
        <v>680</v>
      </c>
      <c r="F2" s="96" t="s">
        <v>645</v>
      </c>
      <c r="G2" s="96" t="s">
        <v>360</v>
      </c>
      <c r="H2" s="96" t="s">
        <v>681</v>
      </c>
      <c r="I2" s="96" t="s">
        <v>682</v>
      </c>
      <c r="J2" s="156" t="s">
        <v>363</v>
      </c>
      <c r="K2" s="156" t="s">
        <v>364</v>
      </c>
      <c r="L2" s="157" t="s">
        <v>365</v>
      </c>
      <c r="M2" s="157" t="s">
        <v>366</v>
      </c>
      <c r="N2" s="156" t="s">
        <v>720</v>
      </c>
      <c r="O2" s="158" t="s">
        <v>721</v>
      </c>
    </row>
    <row r="3" spans="1:15" ht="25.5">
      <c r="A3" s="159" t="s">
        <v>683</v>
      </c>
      <c r="B3" s="160" t="s">
        <v>684</v>
      </c>
      <c r="C3" s="161" t="str">
        <f>HYPERLINK("http://www.centcols.org/util/geo/visuOM.php?code="&amp;A3&amp;"&amp;lon="&amp;L3&amp;"&amp;lat="&amp;M3&amp;"&amp;nom="&amp;SUBSTITUTE(B3,"
","|"),A3)</f>
        <v>FR-NC-0010</v>
      </c>
      <c r="D3" s="162">
        <v>10</v>
      </c>
      <c r="E3" s="162" t="s">
        <v>685</v>
      </c>
      <c r="F3" s="162" t="s">
        <v>686</v>
      </c>
      <c r="G3" s="160" t="s">
        <v>687</v>
      </c>
      <c r="H3" s="160"/>
      <c r="I3" s="162" t="s">
        <v>691</v>
      </c>
      <c r="J3" s="37" t="s">
        <v>722</v>
      </c>
      <c r="K3" s="37" t="s">
        <v>723</v>
      </c>
      <c r="L3" s="37">
        <v>166.17608</v>
      </c>
      <c r="M3" s="37">
        <v>-21.96968</v>
      </c>
      <c r="N3" s="37">
        <v>418182</v>
      </c>
      <c r="O3" s="163">
        <v>247986</v>
      </c>
    </row>
    <row r="4" spans="1:15" ht="12.75">
      <c r="A4" s="97" t="s">
        <v>688</v>
      </c>
      <c r="B4" s="98" t="s">
        <v>689</v>
      </c>
      <c r="C4" s="164" t="str">
        <f>HYPERLINK("http://www.centcols.org/util/geo/visuOM.php?code="&amp;A4&amp;"&amp;lon="&amp;L4&amp;"&amp;lat="&amp;M4&amp;"&amp;nom="&amp;SUBSTITUTE(B4,"
","|"),A4)</f>
        <v>FR-NC-0016</v>
      </c>
      <c r="D4" s="99">
        <v>16</v>
      </c>
      <c r="E4" s="99" t="s">
        <v>685</v>
      </c>
      <c r="F4" s="99" t="s">
        <v>690</v>
      </c>
      <c r="G4" s="98" t="s">
        <v>687</v>
      </c>
      <c r="H4" s="98"/>
      <c r="I4" s="99" t="s">
        <v>691</v>
      </c>
      <c r="J4" s="16" t="s">
        <v>724</v>
      </c>
      <c r="K4" s="16" t="s">
        <v>725</v>
      </c>
      <c r="L4" s="16">
        <v>166.16624</v>
      </c>
      <c r="M4" s="16">
        <v>-21.96731</v>
      </c>
      <c r="N4" s="16">
        <v>417175</v>
      </c>
      <c r="O4" s="100">
        <v>248253</v>
      </c>
    </row>
    <row r="5" spans="1:15" ht="25.5">
      <c r="A5" s="97" t="s">
        <v>695</v>
      </c>
      <c r="B5" s="98" t="s">
        <v>696</v>
      </c>
      <c r="C5" s="164" t="str">
        <f>HYPERLINK("http://www.centcols.org/util/geo/visuOM.php?code="&amp;A5&amp;"&amp;lon="&amp;L5&amp;"&amp;lat="&amp;M5&amp;"&amp;nom="&amp;SUBSTITUTE(B5,"
","|"),A5)</f>
        <v>FR-NC-0073a</v>
      </c>
      <c r="D5" s="99">
        <v>73</v>
      </c>
      <c r="E5" s="99" t="s">
        <v>692</v>
      </c>
      <c r="F5" s="99" t="s">
        <v>697</v>
      </c>
      <c r="G5" s="98" t="s">
        <v>698</v>
      </c>
      <c r="H5" s="98"/>
      <c r="I5" s="99" t="s">
        <v>691</v>
      </c>
      <c r="J5" s="16" t="s">
        <v>726</v>
      </c>
      <c r="K5" s="16" t="s">
        <v>727</v>
      </c>
      <c r="L5" s="16">
        <v>164.41322</v>
      </c>
      <c r="M5" s="16">
        <v>-20.37818</v>
      </c>
      <c r="N5" s="16">
        <v>234334</v>
      </c>
      <c r="O5" s="100">
        <v>423362</v>
      </c>
    </row>
    <row r="6" spans="1:15" ht="13.5" thickBot="1">
      <c r="A6" s="165" t="s">
        <v>571</v>
      </c>
      <c r="B6" s="166" t="s">
        <v>734</v>
      </c>
      <c r="C6" s="167" t="str">
        <f>HYPERLINK("http://www.centcols.org/util/geo/visuOM.php?code="&amp;A6&amp;"&amp;lon="&amp;L6&amp;"&amp;lat="&amp;M6&amp;"&amp;nom="&amp;SUBSTITUTE(B6,"
","|"),A6)</f>
        <v>FR-NC-0972</v>
      </c>
      <c r="D6" s="168">
        <v>920</v>
      </c>
      <c r="E6" s="168" t="s">
        <v>692</v>
      </c>
      <c r="F6" s="168" t="s">
        <v>572</v>
      </c>
      <c r="G6" s="166" t="s">
        <v>570</v>
      </c>
      <c r="H6" s="166" t="s">
        <v>694</v>
      </c>
      <c r="I6" s="168" t="s">
        <v>691</v>
      </c>
      <c r="J6" s="26" t="s">
        <v>735</v>
      </c>
      <c r="K6" s="26" t="s">
        <v>736</v>
      </c>
      <c r="L6" s="26">
        <v>164.39264</v>
      </c>
      <c r="M6" s="26">
        <v>-20.61729</v>
      </c>
      <c r="N6" s="26">
        <v>232457</v>
      </c>
      <c r="O6" s="169">
        <v>396868</v>
      </c>
    </row>
    <row r="7" spans="2:15" ht="12.75">
      <c r="B7" s="101"/>
      <c r="C7" s="101"/>
      <c r="D7" s="102"/>
      <c r="E7" s="102"/>
      <c r="F7" s="102"/>
      <c r="G7" s="101"/>
      <c r="H7" s="101"/>
      <c r="I7" s="102"/>
      <c r="J7" s="103"/>
      <c r="K7" s="103"/>
      <c r="L7" s="103"/>
      <c r="M7" s="103"/>
      <c r="N7" s="103"/>
      <c r="O7" s="103"/>
    </row>
    <row r="8" spans="2:15" ht="12.75">
      <c r="B8" s="101"/>
      <c r="C8" s="101"/>
      <c r="D8" s="102"/>
      <c r="E8" s="102"/>
      <c r="F8" s="102"/>
      <c r="G8" s="101"/>
      <c r="H8" s="101"/>
      <c r="I8" s="102"/>
      <c r="J8" s="103"/>
      <c r="K8" s="103"/>
      <c r="L8" s="103"/>
      <c r="M8" s="103"/>
      <c r="N8" s="103"/>
      <c r="O8" s="103"/>
    </row>
    <row r="9" spans="1:15" ht="19.5" thickBot="1">
      <c r="A9" s="172" t="s">
        <v>573</v>
      </c>
      <c r="B9" s="172"/>
      <c r="C9" s="172"/>
      <c r="D9" s="172"/>
      <c r="E9" s="172"/>
      <c r="F9" s="172"/>
      <c r="G9" s="172"/>
      <c r="H9" s="172"/>
      <c r="I9" s="172"/>
      <c r="J9" s="172"/>
      <c r="K9" s="178"/>
      <c r="L9" s="178"/>
      <c r="M9" s="178"/>
      <c r="N9" s="178"/>
      <c r="O9" s="178"/>
    </row>
    <row r="10" spans="1:15" ht="26.25" thickBot="1">
      <c r="A10" s="104" t="s">
        <v>574</v>
      </c>
      <c r="B10" s="105" t="s">
        <v>575</v>
      </c>
      <c r="C10" s="170" t="str">
        <f>HYPERLINK("http://www.centcols.org/util/geo/visuOM.php?code="&amp;A10&amp;"&amp;lon="&amp;L10&amp;"&amp;lat="&amp;M10&amp;"&amp;nom="&amp;SUBSTITUTE(B10,"
","|"),A10)</f>
        <v>FR-NC-0021</v>
      </c>
      <c r="D10" s="106">
        <v>21</v>
      </c>
      <c r="E10" s="106" t="s">
        <v>576</v>
      </c>
      <c r="F10" s="106" t="s">
        <v>577</v>
      </c>
      <c r="G10" s="105" t="s">
        <v>693</v>
      </c>
      <c r="H10" s="105"/>
      <c r="I10" s="106" t="s">
        <v>691</v>
      </c>
      <c r="J10" s="107" t="s">
        <v>737</v>
      </c>
      <c r="K10" s="171" t="s">
        <v>738</v>
      </c>
      <c r="L10" s="171">
        <v>166.57765</v>
      </c>
      <c r="M10" s="171">
        <v>-20.51326</v>
      </c>
      <c r="N10" s="171">
        <v>460254</v>
      </c>
      <c r="O10" s="108">
        <v>409121</v>
      </c>
    </row>
    <row r="11" spans="2:9" ht="12.75">
      <c r="B11" s="109"/>
      <c r="C11" s="109"/>
      <c r="D11" s="110"/>
      <c r="E11" s="110"/>
      <c r="F11" s="110"/>
      <c r="G11" s="109"/>
      <c r="H11" s="109"/>
      <c r="I11" s="110"/>
    </row>
  </sheetData>
  <mergeCells count="2">
    <mergeCell ref="A1:O1"/>
    <mergeCell ref="A9:O9"/>
  </mergeCells>
  <printOptions/>
  <pageMargins left="0.75" right="0.75" top="1" bottom="1" header="0.4921259845" footer="0.4921259845"/>
  <pageSetup orientation="portrait" paperSize="9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AD53" sqref="AD53"/>
    </sheetView>
  </sheetViews>
  <sheetFormatPr defaultColWidth="9.140625" defaultRowHeight="12.75"/>
  <cols>
    <col min="1" max="16384" width="11.421875" style="0" customWidth="1"/>
  </cols>
  <sheetData/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Catalogue des cols de France</dc:title>
  <dc:subject/>
  <dc:creator>Club des Cent Cols</dc:creator>
  <cp:keywords/>
  <dc:description/>
  <cp:lastModifiedBy>Mario Labelle</cp:lastModifiedBy>
  <dcterms:created xsi:type="dcterms:W3CDTF">2008-04-02T21:25:42Z</dcterms:created>
  <dcterms:modified xsi:type="dcterms:W3CDTF">2012-09-13T22:03:01Z</dcterms:modified>
  <cp:category/>
  <cp:version/>
  <cp:contentType/>
  <cp:contentStatus/>
</cp:coreProperties>
</file>